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Š V. Ž. - tajnica\Desktop\TAJA\GODIŠNJI FINANCIJSKI IZVJEŠTAJI\2023 završni\"/>
    </mc:Choice>
  </mc:AlternateContent>
  <bookViews>
    <workbookView xWindow="0" yWindow="0" windowWidth="21600" windowHeight="9330" tabRatio="684"/>
  </bookViews>
  <sheets>
    <sheet name="SAŽETAK 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5" l="1"/>
  <c r="D13" i="5" l="1"/>
  <c r="G218" i="7" l="1"/>
  <c r="G212" i="7"/>
  <c r="G211" i="7"/>
  <c r="G210" i="7"/>
  <c r="F201" i="7"/>
  <c r="G189" i="7"/>
  <c r="F117" i="7"/>
  <c r="G119" i="3" l="1"/>
  <c r="G117" i="3"/>
  <c r="G120" i="3"/>
  <c r="G14" i="3"/>
  <c r="G53" i="3" l="1"/>
  <c r="G27" i="3"/>
  <c r="I102" i="3" l="1"/>
  <c r="E157" i="3"/>
  <c r="E156" i="3"/>
  <c r="E151" i="3"/>
  <c r="E134" i="3"/>
  <c r="E124" i="3"/>
  <c r="E123" i="3"/>
  <c r="E74" i="3"/>
  <c r="E71" i="3"/>
  <c r="E67" i="3"/>
  <c r="E11" i="3"/>
  <c r="E49" i="3"/>
  <c r="E27" i="3"/>
  <c r="E37" i="3"/>
  <c r="E17" i="3"/>
  <c r="F13" i="1" l="1"/>
  <c r="F12" i="1"/>
  <c r="F9" i="1"/>
  <c r="J27" i="1" l="1"/>
  <c r="I27" i="1"/>
  <c r="I9" i="1"/>
  <c r="J9" i="1"/>
  <c r="I12" i="1"/>
  <c r="J12" i="1"/>
  <c r="I13" i="1"/>
  <c r="J13" i="1"/>
  <c r="G314" i="7" l="1"/>
  <c r="G292" i="7"/>
  <c r="G287" i="7"/>
  <c r="G283" i="7"/>
  <c r="G280" i="7"/>
  <c r="G276" i="7"/>
  <c r="G248" i="7"/>
  <c r="G170" i="7"/>
  <c r="G172" i="7"/>
  <c r="G173" i="7"/>
  <c r="G175" i="7"/>
  <c r="G177" i="7"/>
  <c r="G178" i="7"/>
  <c r="G179" i="7"/>
  <c r="G181" i="7"/>
  <c r="G183" i="7"/>
  <c r="G184" i="7"/>
  <c r="G185" i="7"/>
  <c r="G186" i="7"/>
  <c r="G188" i="7"/>
  <c r="G190" i="7"/>
  <c r="G191" i="7"/>
  <c r="G198" i="7"/>
  <c r="G201" i="7"/>
  <c r="G204" i="7"/>
  <c r="G98" i="7"/>
  <c r="G107" i="7"/>
  <c r="G111" i="7"/>
  <c r="G119" i="7"/>
  <c r="G129" i="7"/>
  <c r="G148" i="7"/>
  <c r="G58" i="7"/>
  <c r="G13" i="7"/>
  <c r="G20" i="7"/>
  <c r="F76" i="7"/>
  <c r="E76" i="7"/>
  <c r="F69" i="7"/>
  <c r="E69" i="7"/>
  <c r="F59" i="7"/>
  <c r="E59" i="7"/>
  <c r="E68" i="7" l="1"/>
  <c r="E67" i="7" s="1"/>
  <c r="F68" i="7"/>
  <c r="F67" i="7" s="1"/>
  <c r="H71" i="3"/>
  <c r="I71" i="3"/>
  <c r="H74" i="3"/>
  <c r="I74" i="3"/>
  <c r="H75" i="3"/>
  <c r="I75" i="3"/>
  <c r="I80" i="3"/>
  <c r="H83" i="3"/>
  <c r="I83" i="3"/>
  <c r="I84" i="3"/>
  <c r="I85" i="3"/>
  <c r="I86" i="3"/>
  <c r="I88" i="3"/>
  <c r="I90" i="3"/>
  <c r="I91" i="3"/>
  <c r="I94" i="3"/>
  <c r="I96" i="3"/>
  <c r="I97" i="3"/>
  <c r="I98" i="3"/>
  <c r="I99" i="3"/>
  <c r="I101" i="3"/>
  <c r="I103" i="3"/>
  <c r="I104" i="3"/>
  <c r="I111" i="3"/>
  <c r="I112" i="3"/>
  <c r="I114" i="3"/>
  <c r="I116" i="3"/>
  <c r="I117" i="3"/>
  <c r="I118" i="3"/>
  <c r="H119" i="3"/>
  <c r="I119" i="3"/>
  <c r="H120" i="3"/>
  <c r="I120" i="3"/>
  <c r="I123" i="3"/>
  <c r="H127" i="3"/>
  <c r="I127" i="3"/>
  <c r="H134" i="3"/>
  <c r="I134" i="3"/>
  <c r="H156" i="3"/>
  <c r="I156" i="3"/>
  <c r="I157" i="3"/>
  <c r="E14" i="5"/>
  <c r="F14" i="5"/>
  <c r="E13" i="5"/>
  <c r="F13" i="5"/>
  <c r="H118" i="3"/>
  <c r="H116" i="3"/>
  <c r="H117" i="3"/>
  <c r="H130" i="3"/>
  <c r="H123" i="3"/>
  <c r="H151" i="3"/>
  <c r="H114" i="3"/>
  <c r="H113" i="3"/>
  <c r="H112" i="3"/>
  <c r="H111" i="3"/>
  <c r="H104" i="3"/>
  <c r="H103" i="3"/>
  <c r="H101" i="3"/>
  <c r="H99" i="3"/>
  <c r="H98" i="3"/>
  <c r="H97" i="3"/>
  <c r="H96" i="3"/>
  <c r="H94" i="3"/>
  <c r="H92" i="3"/>
  <c r="H91" i="3"/>
  <c r="H90" i="3"/>
  <c r="H89" i="3"/>
  <c r="H88" i="3"/>
  <c r="H86" i="3"/>
  <c r="H85" i="3"/>
  <c r="H84" i="3"/>
  <c r="H67" i="3" l="1"/>
  <c r="I37" i="3"/>
  <c r="I11" i="3"/>
  <c r="I14" i="3"/>
  <c r="I15" i="3"/>
  <c r="I17" i="3"/>
  <c r="I49" i="3"/>
  <c r="H49" i="3"/>
  <c r="H37" i="3"/>
  <c r="H27" i="3"/>
  <c r="H17" i="3"/>
  <c r="H14" i="3"/>
  <c r="H11" i="3"/>
  <c r="E150" i="3" l="1"/>
  <c r="E143" i="3"/>
  <c r="E142" i="3" s="1"/>
  <c r="E141" i="3" s="1"/>
  <c r="E140" i="3"/>
  <c r="E132" i="3"/>
  <c r="E131" i="3" s="1"/>
  <c r="E122" i="3"/>
  <c r="E121" i="3" s="1"/>
  <c r="E107" i="3"/>
  <c r="E105" i="3"/>
  <c r="E95" i="3"/>
  <c r="E87" i="3"/>
  <c r="E82" i="3"/>
  <c r="E72" i="3"/>
  <c r="E70" i="3"/>
  <c r="E66" i="3"/>
  <c r="E53" i="3"/>
  <c r="E48" i="3"/>
  <c r="E47" i="3" s="1"/>
  <c r="E42" i="3"/>
  <c r="E38" i="3"/>
  <c r="E35" i="3"/>
  <c r="E32" i="3"/>
  <c r="E26" i="3"/>
  <c r="E25" i="3" s="1"/>
  <c r="E22" i="3"/>
  <c r="E16" i="3"/>
  <c r="E13" i="3"/>
  <c r="E10" i="3"/>
  <c r="E81" i="3" l="1"/>
  <c r="E65" i="3"/>
  <c r="E80" i="3" s="1"/>
  <c r="H80" i="3" s="1"/>
  <c r="E24" i="3"/>
  <c r="E9" i="3"/>
  <c r="E34" i="3"/>
  <c r="E57" i="3" l="1"/>
  <c r="E64" i="3"/>
  <c r="E158" i="3" s="1"/>
  <c r="E8" i="3"/>
  <c r="F322" i="7" l="1"/>
  <c r="E322" i="7"/>
  <c r="I89" i="3" l="1"/>
  <c r="G8" i="1" l="1"/>
  <c r="F8" i="1"/>
  <c r="I27" i="3"/>
  <c r="I67" i="3"/>
  <c r="G11" i="1" l="1"/>
  <c r="G14" i="1" s="1"/>
  <c r="H11" i="1"/>
  <c r="J11" i="1" s="1"/>
  <c r="F11" i="1"/>
  <c r="F22" i="3"/>
  <c r="G22" i="3"/>
  <c r="F42" i="3"/>
  <c r="G42" i="3"/>
  <c r="F32" i="3"/>
  <c r="G32" i="3"/>
  <c r="G10" i="3"/>
  <c r="F10" i="3"/>
  <c r="F14" i="1" l="1"/>
  <c r="I11" i="1"/>
  <c r="I10" i="3"/>
  <c r="H10" i="3"/>
  <c r="H22" i="3"/>
  <c r="I22" i="3"/>
  <c r="I53" i="3"/>
  <c r="H53" i="3"/>
  <c r="I42" i="3"/>
  <c r="H42" i="3"/>
  <c r="I32" i="3"/>
  <c r="H32" i="3"/>
  <c r="I151" i="3"/>
  <c r="F140" i="3"/>
  <c r="G140" i="3"/>
  <c r="I140" i="3" l="1"/>
  <c r="H140" i="3"/>
  <c r="I92" i="3"/>
  <c r="F334" i="7" l="1"/>
  <c r="E334" i="7"/>
  <c r="F327" i="7"/>
  <c r="E327" i="7"/>
  <c r="F318" i="7"/>
  <c r="F317" i="7" s="1"/>
  <c r="E318" i="7"/>
  <c r="E317" i="7" s="1"/>
  <c r="F309" i="7"/>
  <c r="E309" i="7"/>
  <c r="F298" i="7"/>
  <c r="E298" i="7"/>
  <c r="F290" i="7"/>
  <c r="E290" i="7"/>
  <c r="F285" i="7"/>
  <c r="E285" i="7"/>
  <c r="F281" i="7"/>
  <c r="E281" i="7"/>
  <c r="F279" i="7"/>
  <c r="E279" i="7"/>
  <c r="F275" i="7"/>
  <c r="E275" i="7"/>
  <c r="F254" i="7"/>
  <c r="E254" i="7"/>
  <c r="F246" i="7"/>
  <c r="E246" i="7"/>
  <c r="G246" i="7" s="1"/>
  <c r="F241" i="7"/>
  <c r="E241" i="7"/>
  <c r="F237" i="7"/>
  <c r="E237" i="7"/>
  <c r="F235" i="7"/>
  <c r="E235" i="7"/>
  <c r="F231" i="7"/>
  <c r="E231" i="7"/>
  <c r="F219" i="7"/>
  <c r="E219" i="7"/>
  <c r="F212" i="7"/>
  <c r="E212" i="7"/>
  <c r="F206" i="7"/>
  <c r="E206" i="7"/>
  <c r="F203" i="7"/>
  <c r="F202" i="7" s="1"/>
  <c r="E203" i="7"/>
  <c r="F194" i="7"/>
  <c r="E194" i="7"/>
  <c r="F182" i="7"/>
  <c r="E182" i="7"/>
  <c r="F174" i="7"/>
  <c r="E174" i="7"/>
  <c r="F169" i="7"/>
  <c r="E169" i="7"/>
  <c r="F165" i="7"/>
  <c r="E165" i="7"/>
  <c r="F163" i="7"/>
  <c r="E163" i="7"/>
  <c r="F159" i="7"/>
  <c r="E159" i="7"/>
  <c r="F93" i="7"/>
  <c r="E93" i="7"/>
  <c r="G174" i="7" l="1"/>
  <c r="G309" i="7"/>
  <c r="G290" i="7"/>
  <c r="G285" i="7"/>
  <c r="G281" i="7"/>
  <c r="G279" i="7"/>
  <c r="G275" i="7"/>
  <c r="F326" i="7"/>
  <c r="G326" i="7" s="1"/>
  <c r="G194" i="7"/>
  <c r="E202" i="7"/>
  <c r="G202" i="7" s="1"/>
  <c r="G203" i="7"/>
  <c r="G182" i="7"/>
  <c r="G169" i="7"/>
  <c r="E168" i="7"/>
  <c r="E240" i="7"/>
  <c r="F240" i="7"/>
  <c r="E274" i="7"/>
  <c r="E321" i="7"/>
  <c r="E326" i="7"/>
  <c r="E325" i="7"/>
  <c r="E284" i="7"/>
  <c r="F158" i="7"/>
  <c r="F211" i="7"/>
  <c r="F210" i="7" s="1"/>
  <c r="E230" i="7"/>
  <c r="F274" i="7"/>
  <c r="F284" i="7"/>
  <c r="E158" i="7"/>
  <c r="F168" i="7"/>
  <c r="E211" i="7"/>
  <c r="E210" i="7" s="1"/>
  <c r="F230" i="7"/>
  <c r="G240" i="7" l="1"/>
  <c r="F325" i="7"/>
  <c r="G325" i="7"/>
  <c r="G284" i="7"/>
  <c r="G274" i="7"/>
  <c r="E229" i="7"/>
  <c r="G168" i="7"/>
  <c r="F321" i="7"/>
  <c r="F273" i="7" s="1"/>
  <c r="F229" i="7"/>
  <c r="F264" i="7" s="1"/>
  <c r="E273" i="7"/>
  <c r="E337" i="7" s="1"/>
  <c r="E157" i="7"/>
  <c r="F157" i="7"/>
  <c r="F222" i="7" s="1"/>
  <c r="F22" i="7"/>
  <c r="F21" i="7" s="1"/>
  <c r="F18" i="7"/>
  <c r="F16" i="7"/>
  <c r="F12" i="7"/>
  <c r="E22" i="7"/>
  <c r="E21" i="7" s="1"/>
  <c r="E18" i="7"/>
  <c r="E16" i="7"/>
  <c r="E12" i="7"/>
  <c r="G48" i="3"/>
  <c r="F48" i="3"/>
  <c r="F47" i="3" s="1"/>
  <c r="G16" i="3"/>
  <c r="G13" i="3"/>
  <c r="F16" i="3"/>
  <c r="F13" i="3"/>
  <c r="F24" i="3" s="1"/>
  <c r="G26" i="3"/>
  <c r="F26" i="3"/>
  <c r="F25" i="3" s="1"/>
  <c r="G38" i="3"/>
  <c r="G35" i="3"/>
  <c r="F38" i="3"/>
  <c r="F35" i="3"/>
  <c r="G18" i="7" l="1"/>
  <c r="G273" i="7"/>
  <c r="F337" i="7"/>
  <c r="G337" i="7" s="1"/>
  <c r="E264" i="7"/>
  <c r="G264" i="7" s="1"/>
  <c r="G229" i="7"/>
  <c r="E222" i="7"/>
  <c r="G222" i="7" s="1"/>
  <c r="G157" i="7"/>
  <c r="G12" i="7"/>
  <c r="H48" i="3"/>
  <c r="I48" i="3"/>
  <c r="H35" i="3"/>
  <c r="I35" i="3"/>
  <c r="H26" i="3"/>
  <c r="I26" i="3"/>
  <c r="H16" i="3"/>
  <c r="I16" i="3"/>
  <c r="I13" i="3"/>
  <c r="H13" i="3"/>
  <c r="G25" i="3"/>
  <c r="G47" i="3"/>
  <c r="G24" i="3"/>
  <c r="G9" i="3"/>
  <c r="F9" i="3"/>
  <c r="G34" i="3"/>
  <c r="F11" i="7"/>
  <c r="F10" i="7" s="1"/>
  <c r="E11" i="7"/>
  <c r="F34" i="3"/>
  <c r="G72" i="3"/>
  <c r="F72" i="3"/>
  <c r="G70" i="3"/>
  <c r="F70" i="3"/>
  <c r="G66" i="3"/>
  <c r="F66" i="3"/>
  <c r="G150" i="3"/>
  <c r="F150" i="3"/>
  <c r="G132" i="3"/>
  <c r="F132" i="3"/>
  <c r="F131" i="3" s="1"/>
  <c r="G107" i="3"/>
  <c r="F107" i="3"/>
  <c r="G105" i="3"/>
  <c r="F105" i="3"/>
  <c r="G122" i="3"/>
  <c r="F122" i="3"/>
  <c r="F121" i="3" s="1"/>
  <c r="E10" i="7" l="1"/>
  <c r="E27" i="7" s="1"/>
  <c r="G11" i="7"/>
  <c r="G57" i="3"/>
  <c r="F27" i="7"/>
  <c r="G131" i="3"/>
  <c r="I132" i="3"/>
  <c r="H132" i="3"/>
  <c r="I150" i="3"/>
  <c r="H150" i="3"/>
  <c r="G121" i="3"/>
  <c r="I122" i="3"/>
  <c r="H122" i="3"/>
  <c r="H107" i="3"/>
  <c r="I107" i="3"/>
  <c r="H72" i="3"/>
  <c r="I72" i="3"/>
  <c r="H70" i="3"/>
  <c r="I70" i="3"/>
  <c r="H66" i="3"/>
  <c r="I66" i="3"/>
  <c r="H47" i="3"/>
  <c r="I47" i="3"/>
  <c r="I34" i="3"/>
  <c r="H34" i="3"/>
  <c r="H25" i="3"/>
  <c r="I25" i="3"/>
  <c r="H9" i="3"/>
  <c r="I9" i="3"/>
  <c r="I24" i="3"/>
  <c r="H24" i="3"/>
  <c r="G8" i="3"/>
  <c r="F57" i="3"/>
  <c r="H8" i="1" s="1"/>
  <c r="F8" i="3"/>
  <c r="G65" i="3"/>
  <c r="H65" i="3" s="1"/>
  <c r="F65" i="3"/>
  <c r="F95" i="3"/>
  <c r="G95" i="3"/>
  <c r="F87" i="3"/>
  <c r="G87" i="3"/>
  <c r="G143" i="3"/>
  <c r="F143" i="3"/>
  <c r="F142" i="3" s="1"/>
  <c r="F141" i="3" s="1"/>
  <c r="G82" i="3"/>
  <c r="F82" i="3"/>
  <c r="C12" i="5"/>
  <c r="C11" i="5" s="1"/>
  <c r="B12" i="5"/>
  <c r="B11" i="5" s="1"/>
  <c r="G27" i="7" l="1"/>
  <c r="G10" i="7"/>
  <c r="H14" i="1"/>
  <c r="J8" i="1"/>
  <c r="I8" i="1"/>
  <c r="D11" i="5"/>
  <c r="E12" i="5"/>
  <c r="F12" i="5"/>
  <c r="I131" i="3"/>
  <c r="H131" i="3"/>
  <c r="G142" i="3"/>
  <c r="H121" i="3"/>
  <c r="I121" i="3"/>
  <c r="I95" i="3"/>
  <c r="H95" i="3"/>
  <c r="I87" i="3"/>
  <c r="H87" i="3"/>
  <c r="H82" i="3"/>
  <c r="I82" i="3"/>
  <c r="I65" i="3"/>
  <c r="I57" i="3"/>
  <c r="H57" i="3"/>
  <c r="H8" i="3"/>
  <c r="I8" i="3"/>
  <c r="F81" i="3"/>
  <c r="G81" i="3"/>
  <c r="F147" i="7"/>
  <c r="E147" i="7"/>
  <c r="F140" i="7"/>
  <c r="E140" i="7"/>
  <c r="F131" i="7"/>
  <c r="F130" i="7" s="1"/>
  <c r="E131" i="7"/>
  <c r="E130" i="7" s="1"/>
  <c r="F122" i="7"/>
  <c r="E122" i="7"/>
  <c r="F110" i="7"/>
  <c r="E110" i="7"/>
  <c r="F102" i="7"/>
  <c r="E102" i="7"/>
  <c r="G102" i="7" s="1"/>
  <c r="F97" i="7"/>
  <c r="E97" i="7"/>
  <c r="F91" i="7"/>
  <c r="E91" i="7"/>
  <c r="F87" i="7"/>
  <c r="E87" i="7"/>
  <c r="F49" i="7"/>
  <c r="E49" i="7"/>
  <c r="F41" i="7"/>
  <c r="E41" i="7"/>
  <c r="F36" i="7"/>
  <c r="E36" i="7"/>
  <c r="G122" i="7" l="1"/>
  <c r="E35" i="7"/>
  <c r="G97" i="7"/>
  <c r="G110" i="7"/>
  <c r="G147" i="7"/>
  <c r="G49" i="7"/>
  <c r="G41" i="7"/>
  <c r="F35" i="7"/>
  <c r="E11" i="5"/>
  <c r="F11" i="5"/>
  <c r="G141" i="3"/>
  <c r="H142" i="3"/>
  <c r="I142" i="3"/>
  <c r="G64" i="3"/>
  <c r="H81" i="3"/>
  <c r="I81" i="3"/>
  <c r="F64" i="3"/>
  <c r="F158" i="3" s="1"/>
  <c r="E134" i="7"/>
  <c r="E139" i="7"/>
  <c r="F134" i="7"/>
  <c r="F139" i="7"/>
  <c r="F138" i="7" s="1"/>
  <c r="E96" i="7"/>
  <c r="F96" i="7"/>
  <c r="F86" i="7" s="1"/>
  <c r="G158" i="3" l="1"/>
  <c r="I158" i="3" s="1"/>
  <c r="E138" i="7"/>
  <c r="G138" i="7" s="1"/>
  <c r="G139" i="7"/>
  <c r="E86" i="7"/>
  <c r="E85" i="7" s="1"/>
  <c r="G96" i="7"/>
  <c r="G35" i="7"/>
  <c r="H64" i="3"/>
  <c r="I64" i="3"/>
  <c r="I141" i="3"/>
  <c r="H141" i="3"/>
  <c r="F85" i="7"/>
  <c r="F150" i="7" s="1"/>
  <c r="F34" i="7"/>
  <c r="F78" i="7" s="1"/>
  <c r="E34" i="7"/>
  <c r="E78" i="7" s="1"/>
  <c r="H158" i="3" l="1"/>
  <c r="E150" i="7"/>
  <c r="G150" i="7" s="1"/>
  <c r="G85" i="7"/>
  <c r="G78" i="7"/>
  <c r="G34" i="7"/>
</calcChain>
</file>

<file path=xl/sharedStrings.xml><?xml version="1.0" encoding="utf-8"?>
<sst xmlns="http://schemas.openxmlformats.org/spreadsheetml/2006/main" count="607" uniqueCount="166">
  <si>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</si>
  <si>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</si>
  <si>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</si>
  <si>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</si>
  <si>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</si>
  <si>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</si>
  <si>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</si>
  <si>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</si>
  <si>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</si>
  <si>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</si>
  <si>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</si>
  <si>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</si>
  <si>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</si>
  <si>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</si>
  <si>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</si>
  <si>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</si>
  <si>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</si>
  <si>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</si>
  <si>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</si>
  <si>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</si>
  <si>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Rashodi poslovanja</t>
  </si>
  <si>
    <t>Rashodi za zaposlene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</si>
  <si>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</si>
  <si>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</si>
  <si>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</si>
  <si>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</si>
  <si>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</si>
  <si>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</si>
  <si>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</si>
  <si>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</si>
  <si>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</si>
  <si>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</si>
  <si>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</si>
  <si>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</si>
  <si>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</si>
  <si>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</si>
  <si>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</si>
  <si>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NAZIV PROGRAMA</t>
  </si>
  <si>
    <t>A) SAŽETAK RAČUNA PRIHODA I RASHODA</t>
  </si>
  <si>
    <t>B) SAŽETAK RAČUNA FINANCIRANJA</t>
  </si>
  <si>
    <t>UKUPAN DONOS VIŠKA / MANJKA IZ PRETHODNE(IH) GODINE***</t>
  </si>
  <si>
    <t>Plan za 2023.</t>
  </si>
  <si>
    <t>Pomoći iz inozemstva i od subjekata unutar općeg proračuna</t>
  </si>
  <si>
    <t>Ostale pomoći</t>
  </si>
  <si>
    <t>Ostali prihodi za posebne namjene</t>
  </si>
  <si>
    <t>Rashodi za nabavu proizvedene dugotrajne imovine</t>
  </si>
  <si>
    <t>C) PRENESENI VIŠAK ILI PRENESENI MANJAK I VIŠEGODIŠNJI PLAN URAVNOTEŽENJA</t>
  </si>
  <si>
    <t>Naziv</t>
  </si>
  <si>
    <t>Plaće (bruto)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</si>
  <si>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</si>
  <si>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</si>
  <si>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</si>
  <si>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</si>
  <si>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</si>
  <si>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</si>
  <si>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</si>
  <si>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</si>
  <si>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</si>
  <si>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Postrojenja i oprema</t>
  </si>
  <si>
    <t>Knjige, umjetnička djela i ostale izložbene vrijednosti</t>
  </si>
  <si>
    <t>Plaće za redovan rad</t>
  </si>
  <si>
    <t>Plaće za prekovremeni rad</t>
  </si>
  <si>
    <t>Plaće za posebne uvjete rada</t>
  </si>
  <si>
    <t>Ostali rashodi za zapslene</t>
  </si>
  <si>
    <t>Ostali rashodi za zaposlene</t>
  </si>
  <si>
    <t>Doprinos za mirovinsko osiguranje</t>
  </si>
  <si>
    <t>Dobrinos za obvezno zdravstveno osiguranje</t>
  </si>
  <si>
    <t>Službena putovanja</t>
  </si>
  <si>
    <t>Naknade za prijevoz, ra rad na terenu i odvojeni život</t>
  </si>
  <si>
    <t>Stručno usavršavanje zaposlenika</t>
  </si>
  <si>
    <t>Ostale naknade troškova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</si>
  <si>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</si>
  <si>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</si>
  <si>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</si>
  <si>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</si>
  <si>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</si>
  <si>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 upotrebu</t>
  </si>
  <si>
    <t>Službena , radna i zaštitna odjeća i obuća</t>
  </si>
  <si>
    <t>Usluge telofona, pošte i prijevoza</t>
  </si>
  <si>
    <t>Usluge tekućeg i investicijskog održavanja</t>
  </si>
  <si>
    <t>Usluge promidžbe i informiranja</t>
  </si>
  <si>
    <t>Komunalne usluge</t>
  </si>
  <si>
    <t>Zakupnine i najamnine</t>
  </si>
  <si>
    <t>Zadravstvene i veterinarske usluge</t>
  </si>
  <si>
    <t>Intelektualne i osobne usluge</t>
  </si>
  <si>
    <t>Računalne usluge</t>
  </si>
  <si>
    <t>Ostale usluge</t>
  </si>
  <si>
    <t>Naknada troškova osobama izvan radnog odnosa</t>
  </si>
  <si>
    <t>Ostali nespomenuti rashodi psolovanja</t>
  </si>
  <si>
    <t>Naknade za rad predstavničkih i izvršnih tijela, povjerenstava i slično</t>
  </si>
  <si>
    <t>Premije osiguranja</t>
  </si>
  <si>
    <t>Reprezenatacije</t>
  </si>
  <si>
    <t>Članarine i norme</t>
  </si>
  <si>
    <t>Pristojbe i naknade</t>
  </si>
  <si>
    <t>Troškovi sudskih postupaka</t>
  </si>
  <si>
    <t>Bankarske usluge i usluge platnog prometa</t>
  </si>
  <si>
    <t>Zatezne kamate</t>
  </si>
  <si>
    <t>Naknade građanima i kućanstvima u novcu</t>
  </si>
  <si>
    <t>Naknade građanima i kućanstvima u naravi</t>
  </si>
  <si>
    <t>Uredska oprema i namještaj</t>
  </si>
  <si>
    <t>Komunikacijska oprema</t>
  </si>
  <si>
    <t>Oprema za održavanje i zaštitu</t>
  </si>
  <si>
    <t>Instrumenti uređaji i strojevi</t>
  </si>
  <si>
    <t>Sportska i glazbena oprema</t>
  </si>
  <si>
    <t>Uređaji, strojevi i oprema za ostale namjene</t>
  </si>
  <si>
    <t>Knjige</t>
  </si>
  <si>
    <t>UKUPNO:</t>
  </si>
  <si>
    <t>Plan 2023.</t>
  </si>
  <si>
    <t>ŠKOLSTVO1013</t>
  </si>
  <si>
    <t>09 Obrazovanje</t>
  </si>
  <si>
    <t>0912 Osnovno obrazovanje</t>
  </si>
  <si>
    <t>096 Dodatne usluge u obrazovanju</t>
  </si>
  <si>
    <t>098 Usluge obrazovanja koje nisu drugdje
svrstane</t>
  </si>
  <si>
    <t>Pomoći EU</t>
  </si>
  <si>
    <t>Nakn.trošk.osobama izvan rad.odn.</t>
  </si>
  <si>
    <t>Nakn.trošk.osobama izvan radnog odnosa</t>
  </si>
  <si>
    <t>UKUPNO RASHODI</t>
  </si>
  <si>
    <t>Pomoći proračnskim korisnicma iz proračuna koji im nije nadležan</t>
  </si>
  <si>
    <t>Tekuće pomoći proraračnskim korisnicima iz proraučuna koji im nije nadležan</t>
  </si>
  <si>
    <t>Kapitalne pomoći proračunskim korisnicma iz proračuna koji im nije nadležan</t>
  </si>
  <si>
    <t>Pomoći temeljem prijenosa EU sredstava</t>
  </si>
  <si>
    <t>Tekuće pomoći temeljem prijenosa EU sredstava</t>
  </si>
  <si>
    <t>Kapitalne pomoći temeljem prijenosa EU sredstava</t>
  </si>
  <si>
    <t>Prihodi po posebnim propisima</t>
  </si>
  <si>
    <t>Prihodi od upravnih i administrativnih 
pristojbi, pristojbi po posebnim propisima i naknada</t>
  </si>
  <si>
    <t>Prihodi od prodaje proizvoda i robe te pruženih usluga i prihoda od donacija</t>
  </si>
  <si>
    <t>Prihodi odr prodaje proizvoda i roba te pruženh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</si>
  <si>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</si>
  <si>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</si>
  <si>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</si>
  <si>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</si>
  <si>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</si>
  <si>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</si>
  <si>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</si>
  <si>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</si>
  <si>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neifnancijske imovine</t>
  </si>
  <si>
    <t>UKUPNO PRIHODI</t>
  </si>
  <si>
    <t>Naknade za prijevoz, za rad na terenu i odvojeni život</t>
  </si>
  <si>
    <t>Aktivnost A101330</t>
  </si>
  <si>
    <t>Aktivnost A101314</t>
  </si>
  <si>
    <t>Vlastiti i ostali prihodi</t>
  </si>
  <si>
    <t>Aktivnost A101301</t>
  </si>
  <si>
    <t>Decentralizirana sredstva</t>
  </si>
  <si>
    <t>Aktivnost T100103</t>
  </si>
  <si>
    <t>Projekt ''Školski obroci svima''</t>
  </si>
  <si>
    <t>Osnovno školstvo</t>
  </si>
  <si>
    <t>Ostali izdaci za osnovne škole</t>
  </si>
  <si>
    <t xml:space="preserve">Vlastiti i ostali prihodi </t>
  </si>
  <si>
    <t xml:space="preserve">Pomoći proračnunu iz drugih proračuna </t>
  </si>
  <si>
    <t xml:space="preserve">Tekuće pomoći proraračunu iz drugih proračuna </t>
  </si>
  <si>
    <t xml:space="preserve">Kapitalne pomoći proraračunu iz drugih proračuna </t>
  </si>
  <si>
    <t>Ostali nespomenuti prihodi</t>
  </si>
  <si>
    <t xml:space="preserve">Plan tekuće godine </t>
  </si>
  <si>
    <t>Izvršenje tekuće godine</t>
  </si>
  <si>
    <t>Izvršenje prethodne godine</t>
  </si>
  <si>
    <t>Indeks</t>
  </si>
  <si>
    <t>INDEKS</t>
  </si>
  <si>
    <t>5=4/2*100</t>
  </si>
  <si>
    <t>6=4/3*100</t>
  </si>
  <si>
    <t>4=3/2*100</t>
  </si>
  <si>
    <t>OSNOVNA ŠKOLA DR. VINKA ŽGANCA VRATIŠINEC</t>
  </si>
  <si>
    <t>GODIŠNJI IZVJEŠTAJ O IZVRŠENJU FINANCIJSKOG PLANA ZA 2023. g.</t>
  </si>
  <si>
    <t>Izvršenje prethodne godine do 31.12.2022.</t>
  </si>
  <si>
    <t>Izvršenje tekuće godine 31.12.2023.</t>
  </si>
  <si>
    <t>Izvršenje 31.12.2023.</t>
  </si>
  <si>
    <t>Izvršenje 31.12.2022.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</si>
</sst>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3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rgb="FF000000"/>
      <name val="Calibri"/>
      <family val="2"/>
    </font>
    <font>
      <b/>
      <i/>
      <sz val="8"/>
      <color rgb="FF00206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i/>
      <sz val="9"/>
      <color rgb="FF00206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48">
    <xf numFmtId="0" fontId="0" fillId="0" borderId="0" xfId="0"/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3" fontId="5" fillId="0" borderId="7" xfId="0" applyNumberFormat="1" applyFont="1" applyBorder="1" applyAlignment="1">
      <alignment horizontal="center" vertical="center"/>
    </xf>
    <xf numFmtId="0" fontId="0" fillId="0" borderId="3" xfId="0" applyFont="1" applyBorder="1"/>
    <xf numFmtId="0" fontId="0" fillId="0" borderId="0" xfId="0" applyFont="1"/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3" fontId="7" fillId="2" borderId="4" xfId="0" applyNumberFormat="1" applyFont="1" applyFill="1" applyBorder="1" applyAlignment="1">
      <alignment horizontal="right"/>
    </xf>
    <xf numFmtId="2" fontId="6" fillId="7" borderId="4" xfId="0" applyNumberFormat="1" applyFont="1" applyFill="1" applyBorder="1" applyAlignment="1">
      <alignment horizontal="right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2" fontId="6" fillId="6" borderId="4" xfId="0" applyNumberFormat="1" applyFont="1" applyFill="1" applyBorder="1" applyAlignment="1">
      <alignment horizontal="right"/>
    </xf>
    <xf numFmtId="0" fontId="7" fillId="5" borderId="1" xfId="0" applyNumberFormat="1" applyFont="1" applyFill="1" applyBorder="1" applyAlignment="1" applyProtection="1">
      <alignment horizontal="left" vertical="center" wrapText="1" indent="1"/>
    </xf>
    <xf numFmtId="0" fontId="7" fillId="5" borderId="2" xfId="0" applyNumberFormat="1" applyFont="1" applyFill="1" applyBorder="1" applyAlignment="1" applyProtection="1">
      <alignment horizontal="left" vertical="center" wrapText="1" indent="1"/>
    </xf>
    <xf numFmtId="0" fontId="7" fillId="5" borderId="4" xfId="0" applyNumberFormat="1" applyFont="1" applyFill="1" applyBorder="1" applyAlignment="1" applyProtection="1">
      <alignment horizontal="left" vertical="center" wrapText="1" indent="1"/>
    </xf>
    <xf numFmtId="0" fontId="7" fillId="5" borderId="4" xfId="0" applyNumberFormat="1" applyFont="1" applyFill="1" applyBorder="1" applyAlignment="1" applyProtection="1">
      <alignment horizontal="left" vertical="center" wrapText="1"/>
    </xf>
    <xf numFmtId="2" fontId="7" fillId="5" borderId="4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 applyProtection="1">
      <alignment horizontal="left" vertical="center" wrapText="1" indent="1"/>
    </xf>
    <xf numFmtId="0" fontId="7" fillId="2" borderId="2" xfId="0" applyNumberFormat="1" applyFont="1" applyFill="1" applyBorder="1" applyAlignment="1" applyProtection="1">
      <alignment horizontal="left" vertical="center" wrapText="1" indent="1"/>
    </xf>
    <xf numFmtId="0" fontId="7" fillId="2" borderId="4" xfId="0" applyNumberFormat="1" applyFont="1" applyFill="1" applyBorder="1" applyAlignment="1" applyProtection="1">
      <alignment horizontal="left" vertical="center" wrapText="1" inden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2" fontId="7" fillId="2" borderId="4" xfId="0" applyNumberFormat="1" applyFont="1" applyFill="1" applyBorder="1" applyAlignment="1">
      <alignment horizontal="right"/>
    </xf>
    <xf numFmtId="3" fontId="6" fillId="6" borderId="4" xfId="0" applyNumberFormat="1" applyFont="1" applyFill="1" applyBorder="1" applyAlignment="1">
      <alignment horizontal="right"/>
    </xf>
    <xf numFmtId="3" fontId="7" fillId="5" borderId="4" xfId="0" applyNumberFormat="1" applyFont="1" applyFill="1" applyBorder="1" applyAlignment="1">
      <alignment horizontal="right"/>
    </xf>
    <xf numFmtId="0" fontId="7" fillId="8" borderId="4" xfId="0" applyNumberFormat="1" applyFont="1" applyFill="1" applyBorder="1" applyAlignment="1" applyProtection="1">
      <alignment horizontal="left" vertical="center" wrapText="1"/>
    </xf>
    <xf numFmtId="4" fontId="6" fillId="7" borderId="4" xfId="0" applyNumberFormat="1" applyFont="1" applyFill="1" applyBorder="1" applyAlignment="1">
      <alignment horizontal="right"/>
    </xf>
    <xf numFmtId="4" fontId="6" fillId="6" borderId="4" xfId="0" applyNumberFormat="1" applyFont="1" applyFill="1" applyBorder="1" applyAlignment="1">
      <alignment horizontal="right"/>
    </xf>
    <xf numFmtId="4" fontId="7" fillId="5" borderId="4" xfId="0" applyNumberFormat="1" applyFont="1" applyFill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3" fontId="5" fillId="0" borderId="8" xfId="0" applyNumberFormat="1" applyFont="1" applyBorder="1" applyAlignment="1">
      <alignment horizontal="center" vertical="center"/>
    </xf>
    <xf numFmtId="0" fontId="6" fillId="7" borderId="1" xfId="0" applyNumberFormat="1" applyFont="1" applyFill="1" applyBorder="1" applyAlignment="1" applyProtection="1">
      <alignment horizontal="left" vertical="center" wrapText="1" indent="1"/>
    </xf>
    <xf numFmtId="0" fontId="6" fillId="7" borderId="2" xfId="0" applyNumberFormat="1" applyFont="1" applyFill="1" applyBorder="1" applyAlignment="1" applyProtection="1">
      <alignment horizontal="left" vertical="center" wrapText="1" indent="1"/>
    </xf>
    <xf numFmtId="0" fontId="6" fillId="7" borderId="4" xfId="0" applyNumberFormat="1" applyFont="1" applyFill="1" applyBorder="1" applyAlignment="1" applyProtection="1">
      <alignment horizontal="left" vertical="center" wrapText="1" indent="1"/>
    </xf>
    <xf numFmtId="3" fontId="5" fillId="0" borderId="3" xfId="0" applyNumberFormat="1" applyFont="1" applyBorder="1" applyAlignment="1">
      <alignment horizontal="center" vertical="center"/>
    </xf>
    <xf numFmtId="4" fontId="7" fillId="8" borderId="4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 applyProtection="1">
      <alignment horizontal="left" vertical="center" wrapText="1" indent="1"/>
    </xf>
    <xf numFmtId="4" fontId="7" fillId="8" borderId="3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>
      <alignment horizontal="right"/>
    </xf>
    <xf numFmtId="0" fontId="9" fillId="2" borderId="7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6" fillId="4" borderId="6" xfId="0" applyNumberFormat="1" applyFont="1" applyFill="1" applyBorder="1" applyAlignment="1" applyProtection="1">
      <alignment horizontal="center" vertical="center" wrapText="1"/>
    </xf>
    <xf numFmtId="0" fontId="13" fillId="2" borderId="3" xfId="0" applyNumberFormat="1" applyFont="1" applyFill="1" applyBorder="1" applyAlignment="1" applyProtection="1">
      <alignment horizontal="left" vertical="center" wrapText="1"/>
    </xf>
    <xf numFmtId="3" fontId="7" fillId="2" borderId="3" xfId="0" applyNumberFormat="1" applyFont="1" applyFill="1" applyBorder="1" applyAlignment="1">
      <alignment horizontal="right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0" fontId="14" fillId="2" borderId="3" xfId="0" quotePrefix="1" applyFont="1" applyFill="1" applyBorder="1" applyAlignment="1">
      <alignment horizontal="left" vertical="center"/>
    </xf>
    <xf numFmtId="0" fontId="15" fillId="2" borderId="3" xfId="0" quotePrefix="1" applyFont="1" applyFill="1" applyBorder="1" applyAlignment="1">
      <alignment horizontal="left" vertical="center"/>
    </xf>
    <xf numFmtId="0" fontId="15" fillId="2" borderId="3" xfId="0" quotePrefix="1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/>
    </xf>
    <xf numFmtId="0" fontId="13" fillId="2" borderId="3" xfId="0" applyNumberFormat="1" applyFont="1" applyFill="1" applyBorder="1" applyAlignment="1" applyProtection="1">
      <alignment horizontal="left" vertical="center"/>
    </xf>
    <xf numFmtId="0" fontId="13" fillId="2" borderId="3" xfId="0" applyNumberFormat="1" applyFont="1" applyFill="1" applyBorder="1" applyAlignment="1" applyProtection="1">
      <alignment vertical="center" wrapText="1"/>
    </xf>
    <xf numFmtId="0" fontId="14" fillId="2" borderId="3" xfId="0" applyNumberFormat="1" applyFont="1" applyFill="1" applyBorder="1" applyAlignment="1" applyProtection="1">
      <alignment vertical="center" wrapText="1"/>
    </xf>
    <xf numFmtId="3" fontId="5" fillId="15" borderId="7" xfId="0" applyNumberFormat="1" applyFont="1" applyFill="1" applyBorder="1" applyAlignment="1">
      <alignment horizontal="center" vertical="center" wrapText="1"/>
    </xf>
    <xf numFmtId="3" fontId="5" fillId="15" borderId="8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7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wrapText="1"/>
    </xf>
    <xf numFmtId="3" fontId="11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left" wrapText="1"/>
    </xf>
    <xf numFmtId="0" fontId="11" fillId="0" borderId="2" xfId="0" quotePrefix="1" applyFont="1" applyBorder="1" applyAlignment="1">
      <alignment horizontal="left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3" fontId="11" fillId="3" borderId="3" xfId="0" applyNumberFormat="1" applyFont="1" applyFill="1" applyBorder="1" applyAlignment="1">
      <alignment horizontal="right"/>
    </xf>
    <xf numFmtId="0" fontId="17" fillId="3" borderId="1" xfId="0" applyFont="1" applyFill="1" applyBorder="1" applyAlignment="1">
      <alignment horizontal="left" vertical="center"/>
    </xf>
    <xf numFmtId="0" fontId="18" fillId="3" borderId="2" xfId="0" applyNumberFormat="1" applyFont="1" applyFill="1" applyBorder="1" applyAlignment="1" applyProtection="1">
      <alignment vertical="center"/>
    </xf>
    <xf numFmtId="3" fontId="11" fillId="0" borderId="3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11" fillId="0" borderId="0" xfId="0" quotePrefix="1" applyNumberFormat="1" applyFont="1" applyFill="1" applyBorder="1" applyAlignment="1" applyProtection="1">
      <alignment horizontal="center" vertical="center" wrapText="1"/>
    </xf>
    <xf numFmtId="3" fontId="11" fillId="4" borderId="1" xfId="0" quotePrefix="1" applyNumberFormat="1" applyFont="1" applyFill="1" applyBorder="1" applyAlignment="1">
      <alignment horizontal="right"/>
    </xf>
    <xf numFmtId="0" fontId="1" fillId="0" borderId="0" xfId="0" applyFont="1"/>
    <xf numFmtId="2" fontId="0" fillId="0" borderId="3" xfId="0" applyNumberFormat="1" applyFont="1" applyBorder="1"/>
    <xf numFmtId="4" fontId="11" fillId="3" borderId="3" xfId="0" applyNumberFormat="1" applyFont="1" applyFill="1" applyBorder="1" applyAlignment="1">
      <alignment horizontal="right"/>
    </xf>
    <xf numFmtId="4" fontId="11" fillId="0" borderId="3" xfId="0" applyNumberFormat="1" applyFont="1" applyFill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4" fontId="11" fillId="3" borderId="1" xfId="0" quotePrefix="1" applyNumberFormat="1" applyFont="1" applyFill="1" applyBorder="1" applyAlignment="1">
      <alignment horizontal="right"/>
    </xf>
    <xf numFmtId="2" fontId="7" fillId="2" borderId="3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 indent="1"/>
    </xf>
    <xf numFmtId="0" fontId="6" fillId="6" borderId="2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 indent="1"/>
    </xf>
    <xf numFmtId="0" fontId="20" fillId="4" borderId="3" xfId="0" applyNumberFormat="1" applyFont="1" applyFill="1" applyBorder="1" applyAlignment="1" applyProtection="1">
      <alignment horizontal="center" vertical="center" wrapText="1"/>
    </xf>
    <xf numFmtId="0" fontId="20" fillId="4" borderId="4" xfId="0" applyNumberFormat="1" applyFont="1" applyFill="1" applyBorder="1" applyAlignment="1" applyProtection="1">
      <alignment horizontal="center" vertical="center" wrapText="1"/>
    </xf>
    <xf numFmtId="3" fontId="21" fillId="14" borderId="3" xfId="0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/>
    </xf>
    <xf numFmtId="0" fontId="20" fillId="7" borderId="3" xfId="0" applyNumberFormat="1" applyFont="1" applyFill="1" applyBorder="1" applyAlignment="1" applyProtection="1">
      <alignment horizontal="left" vertical="center" wrapText="1"/>
    </xf>
    <xf numFmtId="0" fontId="20" fillId="7" borderId="4" xfId="0" applyNumberFormat="1" applyFont="1" applyFill="1" applyBorder="1" applyAlignment="1" applyProtection="1">
      <alignment horizontal="left" vertical="center" wrapText="1"/>
    </xf>
    <xf numFmtId="4" fontId="20" fillId="7" borderId="4" xfId="0" applyNumberFormat="1" applyFont="1" applyFill="1" applyBorder="1" applyAlignment="1">
      <alignment horizontal="center"/>
    </xf>
    <xf numFmtId="0" fontId="23" fillId="10" borderId="3" xfId="0" applyNumberFormat="1" applyFont="1" applyFill="1" applyBorder="1" applyAlignment="1" applyProtection="1">
      <alignment horizontal="left" vertical="center" wrapText="1"/>
    </xf>
    <xf numFmtId="0" fontId="24" fillId="10" borderId="3" xfId="0" applyNumberFormat="1" applyFont="1" applyFill="1" applyBorder="1" applyAlignment="1" applyProtection="1">
      <alignment horizontal="left" vertical="center" wrapText="1"/>
    </xf>
    <xf numFmtId="0" fontId="20" fillId="6" borderId="4" xfId="0" applyNumberFormat="1" applyFont="1" applyFill="1" applyBorder="1" applyAlignment="1" applyProtection="1">
      <alignment horizontal="left" vertical="center" wrapText="1"/>
    </xf>
    <xf numFmtId="4" fontId="0" fillId="10" borderId="3" xfId="0" applyNumberFormat="1" applyFont="1" applyFill="1" applyBorder="1" applyAlignment="1">
      <alignment horizontal="center"/>
    </xf>
    <xf numFmtId="0" fontId="23" fillId="9" borderId="3" xfId="0" applyNumberFormat="1" applyFont="1" applyFill="1" applyBorder="1" applyAlignment="1" applyProtection="1">
      <alignment horizontal="left" vertical="center" wrapText="1"/>
    </xf>
    <xf numFmtId="0" fontId="24" fillId="9" borderId="3" xfId="0" applyNumberFormat="1" applyFont="1" applyFill="1" applyBorder="1" applyAlignment="1" applyProtection="1">
      <alignment horizontal="left" vertical="center" wrapText="1"/>
    </xf>
    <xf numFmtId="0" fontId="25" fillId="5" borderId="4" xfId="0" applyNumberFormat="1" applyFont="1" applyFill="1" applyBorder="1" applyAlignment="1" applyProtection="1">
      <alignment horizontal="left" vertical="center" wrapText="1"/>
    </xf>
    <xf numFmtId="4" fontId="25" fillId="5" borderId="3" xfId="0" applyNumberFormat="1" applyFont="1" applyFill="1" applyBorder="1" applyAlignment="1">
      <alignment horizontal="center"/>
    </xf>
    <xf numFmtId="0" fontId="24" fillId="2" borderId="3" xfId="0" quotePrefix="1" applyFont="1" applyFill="1" applyBorder="1" applyAlignment="1">
      <alignment horizontal="left" vertical="center"/>
    </xf>
    <xf numFmtId="0" fontId="26" fillId="2" borderId="3" xfId="0" quotePrefix="1" applyFont="1" applyFill="1" applyBorder="1" applyAlignment="1">
      <alignment horizontal="left" vertical="center"/>
    </xf>
    <xf numFmtId="0" fontId="25" fillId="2" borderId="4" xfId="0" applyNumberFormat="1" applyFont="1" applyFill="1" applyBorder="1" applyAlignment="1" applyProtection="1">
      <alignment horizontal="left" vertical="center" wrapText="1"/>
    </xf>
    <xf numFmtId="4" fontId="25" fillId="2" borderId="3" xfId="0" applyNumberFormat="1" applyFont="1" applyFill="1" applyBorder="1" applyAlignment="1">
      <alignment horizontal="center"/>
    </xf>
    <xf numFmtId="0" fontId="24" fillId="9" borderId="3" xfId="0" quotePrefix="1" applyFont="1" applyFill="1" applyBorder="1" applyAlignment="1">
      <alignment horizontal="left" vertical="center"/>
    </xf>
    <xf numFmtId="0" fontId="26" fillId="9" borderId="3" xfId="0" quotePrefix="1" applyFont="1" applyFill="1" applyBorder="1" applyAlignment="1">
      <alignment horizontal="left" vertical="center"/>
    </xf>
    <xf numFmtId="4" fontId="25" fillId="9" borderId="4" xfId="0" applyNumberFormat="1" applyFont="1" applyFill="1" applyBorder="1" applyAlignment="1">
      <alignment horizontal="center"/>
    </xf>
    <xf numFmtId="0" fontId="24" fillId="11" borderId="3" xfId="0" quotePrefix="1" applyFont="1" applyFill="1" applyBorder="1" applyAlignment="1">
      <alignment horizontal="left" vertical="center"/>
    </xf>
    <xf numFmtId="0" fontId="26" fillId="11" borderId="3" xfId="0" quotePrefix="1" applyFont="1" applyFill="1" applyBorder="1" applyAlignment="1">
      <alignment horizontal="left" vertical="center"/>
    </xf>
    <xf numFmtId="4" fontId="25" fillId="11" borderId="3" xfId="0" applyNumberFormat="1" applyFont="1" applyFill="1" applyBorder="1" applyAlignment="1">
      <alignment horizontal="center"/>
    </xf>
    <xf numFmtId="0" fontId="24" fillId="11" borderId="3" xfId="0" applyNumberFormat="1" applyFont="1" applyFill="1" applyBorder="1" applyAlignment="1" applyProtection="1">
      <alignment horizontal="left" vertical="center" wrapText="1"/>
    </xf>
    <xf numFmtId="0" fontId="24" fillId="10" borderId="1" xfId="0" applyNumberFormat="1" applyFont="1" applyFill="1" applyBorder="1" applyAlignment="1" applyProtection="1">
      <alignment horizontal="left" vertical="center" wrapText="1"/>
    </xf>
    <xf numFmtId="0" fontId="24" fillId="10" borderId="3" xfId="0" quotePrefix="1" applyFont="1" applyFill="1" applyBorder="1" applyAlignment="1">
      <alignment horizontal="left" vertical="center"/>
    </xf>
    <xf numFmtId="0" fontId="26" fillId="10" borderId="3" xfId="0" quotePrefix="1" applyFont="1" applyFill="1" applyBorder="1" applyAlignment="1">
      <alignment horizontal="left" vertical="center"/>
    </xf>
    <xf numFmtId="0" fontId="24" fillId="5" borderId="1" xfId="0" applyNumberFormat="1" applyFont="1" applyFill="1" applyBorder="1" applyAlignment="1" applyProtection="1">
      <alignment horizontal="left" vertical="center" wrapText="1"/>
    </xf>
    <xf numFmtId="0" fontId="24" fillId="5" borderId="3" xfId="0" applyNumberFormat="1" applyFont="1" applyFill="1" applyBorder="1" applyAlignment="1" applyProtection="1">
      <alignment horizontal="left" vertical="center" wrapText="1"/>
    </xf>
    <xf numFmtId="0" fontId="26" fillId="5" borderId="3" xfId="0" quotePrefix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 applyProtection="1">
      <alignment horizontal="left" vertical="center" wrapText="1"/>
    </xf>
    <xf numFmtId="0" fontId="24" fillId="2" borderId="3" xfId="0" applyNumberFormat="1" applyFont="1" applyFill="1" applyBorder="1" applyAlignment="1" applyProtection="1">
      <alignment horizontal="left" vertical="center" wrapText="1"/>
    </xf>
    <xf numFmtId="0" fontId="0" fillId="5" borderId="1" xfId="0" applyFont="1" applyFill="1" applyBorder="1"/>
    <xf numFmtId="0" fontId="24" fillId="5" borderId="3" xfId="0" quotePrefix="1" applyFont="1" applyFill="1" applyBorder="1" applyAlignment="1">
      <alignment horizontal="left" vertical="center"/>
    </xf>
    <xf numFmtId="4" fontId="0" fillId="5" borderId="3" xfId="0" applyNumberFormat="1" applyFont="1" applyFill="1" applyBorder="1" applyAlignment="1">
      <alignment horizontal="center"/>
    </xf>
    <xf numFmtId="0" fontId="0" fillId="0" borderId="1" xfId="0" applyFont="1" applyBorder="1"/>
    <xf numFmtId="4" fontId="0" fillId="0" borderId="3" xfId="0" applyNumberFormat="1" applyFont="1" applyBorder="1" applyAlignment="1">
      <alignment horizontal="center"/>
    </xf>
    <xf numFmtId="0" fontId="24" fillId="2" borderId="3" xfId="0" applyNumberFormat="1" applyFont="1" applyFill="1" applyBorder="1" applyAlignment="1" applyProtection="1">
      <alignment horizontal="left" vertical="center"/>
    </xf>
    <xf numFmtId="0" fontId="23" fillId="2" borderId="3" xfId="0" applyNumberFormat="1" applyFont="1" applyFill="1" applyBorder="1" applyAlignment="1" applyProtection="1">
      <alignment horizontal="left" vertical="center"/>
    </xf>
    <xf numFmtId="0" fontId="0" fillId="0" borderId="3" xfId="0" applyFont="1" applyBorder="1" applyAlignment="1">
      <alignment horizontal="left"/>
    </xf>
    <xf numFmtId="0" fontId="0" fillId="5" borderId="3" xfId="0" applyFont="1" applyFill="1" applyBorder="1"/>
    <xf numFmtId="0" fontId="0" fillId="5" borderId="3" xfId="0" applyFont="1" applyFill="1" applyBorder="1" applyAlignment="1">
      <alignment horizontal="left"/>
    </xf>
    <xf numFmtId="0" fontId="0" fillId="2" borderId="3" xfId="0" applyFont="1" applyFill="1" applyBorder="1"/>
    <xf numFmtId="0" fontId="0" fillId="2" borderId="3" xfId="0" applyFont="1" applyFill="1" applyBorder="1" applyAlignment="1">
      <alignment horizontal="left"/>
    </xf>
    <xf numFmtId="4" fontId="0" fillId="2" borderId="3" xfId="0" applyNumberFormat="1" applyFont="1" applyFill="1" applyBorder="1" applyAlignment="1">
      <alignment horizontal="center"/>
    </xf>
    <xf numFmtId="0" fontId="0" fillId="10" borderId="3" xfId="0" applyFont="1" applyFill="1" applyBorder="1"/>
    <xf numFmtId="0" fontId="0" fillId="10" borderId="3" xfId="0" applyFont="1" applyFill="1" applyBorder="1" applyAlignment="1">
      <alignment horizontal="left"/>
    </xf>
    <xf numFmtId="4" fontId="0" fillId="13" borderId="3" xfId="0" applyNumberFormat="1" applyFont="1" applyFill="1" applyBorder="1" applyAlignment="1">
      <alignment horizontal="center"/>
    </xf>
    <xf numFmtId="4" fontId="25" fillId="11" borderId="4" xfId="0" applyNumberFormat="1" applyFont="1" applyFill="1" applyBorder="1" applyAlignment="1">
      <alignment horizontal="center"/>
    </xf>
    <xf numFmtId="0" fontId="0" fillId="12" borderId="3" xfId="0" applyFont="1" applyFill="1" applyBorder="1"/>
    <xf numFmtId="0" fontId="0" fillId="12" borderId="3" xfId="0" applyFont="1" applyFill="1" applyBorder="1" applyAlignment="1">
      <alignment horizontal="left"/>
    </xf>
    <xf numFmtId="0" fontId="20" fillId="12" borderId="4" xfId="0" applyNumberFormat="1" applyFont="1" applyFill="1" applyBorder="1" applyAlignment="1" applyProtection="1">
      <alignment horizontal="left" vertical="center" wrapText="1"/>
    </xf>
    <xf numFmtId="4" fontId="0" fillId="12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vertical="center" wrapText="1"/>
    </xf>
    <xf numFmtId="3" fontId="27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0" fillId="7" borderId="4" xfId="0" applyNumberFormat="1" applyFont="1" applyFill="1" applyBorder="1" applyAlignment="1">
      <alignment horizontal="right"/>
    </xf>
    <xf numFmtId="4" fontId="0" fillId="10" borderId="3" xfId="0" applyNumberFormat="1" applyFont="1" applyFill="1" applyBorder="1"/>
    <xf numFmtId="4" fontId="25" fillId="5" borderId="3" xfId="0" applyNumberFormat="1" applyFont="1" applyFill="1" applyBorder="1" applyAlignment="1">
      <alignment horizontal="right"/>
    </xf>
    <xf numFmtId="4" fontId="25" fillId="2" borderId="4" xfId="0" applyNumberFormat="1" applyFont="1" applyFill="1" applyBorder="1" applyAlignment="1">
      <alignment horizontal="right"/>
    </xf>
    <xf numFmtId="4" fontId="25" fillId="9" borderId="4" xfId="0" applyNumberFormat="1" applyFont="1" applyFill="1" applyBorder="1" applyAlignment="1">
      <alignment horizontal="right"/>
    </xf>
    <xf numFmtId="4" fontId="25" fillId="11" borderId="3" xfId="0" applyNumberFormat="1" applyFont="1" applyFill="1" applyBorder="1" applyAlignment="1">
      <alignment horizontal="right"/>
    </xf>
    <xf numFmtId="4" fontId="25" fillId="11" borderId="4" xfId="0" applyNumberFormat="1" applyFont="1" applyFill="1" applyBorder="1" applyAlignment="1">
      <alignment horizontal="right"/>
    </xf>
    <xf numFmtId="0" fontId="24" fillId="6" borderId="3" xfId="0" applyNumberFormat="1" applyFont="1" applyFill="1" applyBorder="1" applyAlignment="1" applyProtection="1">
      <alignment horizontal="left" vertical="center" wrapText="1"/>
    </xf>
    <xf numFmtId="0" fontId="23" fillId="6" borderId="3" xfId="0" quotePrefix="1" applyFont="1" applyFill="1" applyBorder="1" applyAlignment="1">
      <alignment horizontal="left" vertical="center"/>
    </xf>
    <xf numFmtId="0" fontId="29" fillId="6" borderId="3" xfId="0" quotePrefix="1" applyFont="1" applyFill="1" applyBorder="1" applyAlignment="1">
      <alignment horizontal="left" vertical="center"/>
    </xf>
    <xf numFmtId="0" fontId="23" fillId="6" borderId="4" xfId="0" quotePrefix="1" applyFont="1" applyFill="1" applyBorder="1" applyAlignment="1">
      <alignment horizontal="left" vertical="center" wrapText="1"/>
    </xf>
    <xf numFmtId="4" fontId="25" fillId="6" borderId="4" xfId="0" applyNumberFormat="1" applyFont="1" applyFill="1" applyBorder="1" applyAlignment="1">
      <alignment horizontal="right"/>
    </xf>
    <xf numFmtId="0" fontId="23" fillId="6" borderId="3" xfId="0" applyNumberFormat="1" applyFont="1" applyFill="1" applyBorder="1" applyAlignment="1" applyProtection="1">
      <alignment horizontal="left" vertical="center" wrapText="1"/>
    </xf>
    <xf numFmtId="0" fontId="23" fillId="6" borderId="4" xfId="0" quotePrefix="1" applyFont="1" applyFill="1" applyBorder="1" applyAlignment="1">
      <alignment horizontal="left" vertical="center"/>
    </xf>
    <xf numFmtId="4" fontId="20" fillId="6" borderId="4" xfId="0" applyNumberFormat="1" applyFont="1" applyFill="1" applyBorder="1" applyAlignment="1">
      <alignment horizontal="right"/>
    </xf>
    <xf numFmtId="0" fontId="23" fillId="7" borderId="3" xfId="0" applyNumberFormat="1" applyFont="1" applyFill="1" applyBorder="1" applyAlignment="1" applyProtection="1">
      <alignment horizontal="left" vertical="center" wrapText="1"/>
    </xf>
    <xf numFmtId="0" fontId="23" fillId="7" borderId="3" xfId="0" quotePrefix="1" applyFont="1" applyFill="1" applyBorder="1" applyAlignment="1">
      <alignment horizontal="left" vertical="center"/>
    </xf>
    <xf numFmtId="0" fontId="29" fillId="7" borderId="3" xfId="0" quotePrefix="1" applyFont="1" applyFill="1" applyBorder="1" applyAlignment="1">
      <alignment horizontal="left" vertical="center"/>
    </xf>
    <xf numFmtId="4" fontId="20" fillId="7" borderId="3" xfId="0" applyNumberFormat="1" applyFont="1" applyFill="1" applyBorder="1" applyAlignment="1">
      <alignment horizontal="right"/>
    </xf>
    <xf numFmtId="0" fontId="0" fillId="0" borderId="0" xfId="0" applyFont="1" applyBorder="1"/>
    <xf numFmtId="0" fontId="23" fillId="2" borderId="0" xfId="0" applyNumberFormat="1" applyFont="1" applyFill="1" applyBorder="1" applyAlignment="1" applyProtection="1">
      <alignment horizontal="left" vertical="center" wrapText="1"/>
    </xf>
    <xf numFmtId="0" fontId="23" fillId="2" borderId="0" xfId="0" quotePrefix="1" applyFont="1" applyFill="1" applyBorder="1" applyAlignment="1">
      <alignment horizontal="left" vertical="center"/>
    </xf>
    <xf numFmtId="0" fontId="29" fillId="2" borderId="0" xfId="0" quotePrefix="1" applyFont="1" applyFill="1" applyBorder="1" applyAlignment="1">
      <alignment horizontal="left" vertical="center"/>
    </xf>
    <xf numFmtId="4" fontId="20" fillId="2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" fillId="0" borderId="3" xfId="0" applyFont="1" applyBorder="1"/>
    <xf numFmtId="2" fontId="1" fillId="0" borderId="3" xfId="0" applyNumberFormat="1" applyFont="1" applyBorder="1"/>
    <xf numFmtId="2" fontId="19" fillId="0" borderId="3" xfId="0" applyNumberFormat="1" applyFont="1" applyBorder="1"/>
    <xf numFmtId="2" fontId="0" fillId="0" borderId="3" xfId="0" applyNumberFormat="1" applyFont="1" applyBorder="1" applyAlignment="1">
      <alignment horizontal="center"/>
    </xf>
    <xf numFmtId="2" fontId="0" fillId="13" borderId="3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right"/>
    </xf>
    <xf numFmtId="164" fontId="7" fillId="2" borderId="3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/>
    <xf numFmtId="0" fontId="17" fillId="0" borderId="1" xfId="0" quotePrefix="1" applyNumberFormat="1" applyFont="1" applyFill="1" applyBorder="1" applyAlignment="1" applyProtection="1">
      <alignment horizontal="left" vertical="center" wrapText="1"/>
    </xf>
    <xf numFmtId="0" fontId="18" fillId="0" borderId="2" xfId="0" applyNumberFormat="1" applyFont="1" applyFill="1" applyBorder="1" applyAlignment="1" applyProtection="1">
      <alignment vertical="center" wrapText="1"/>
    </xf>
    <xf numFmtId="0" fontId="11" fillId="4" borderId="1" xfId="0" applyNumberFormat="1" applyFont="1" applyFill="1" applyBorder="1" applyAlignment="1" applyProtection="1">
      <alignment horizontal="left" vertical="center" wrapText="1"/>
    </xf>
    <xf numFmtId="0" fontId="11" fillId="4" borderId="2" xfId="0" applyNumberFormat="1" applyFont="1" applyFill="1" applyBorder="1" applyAlignment="1" applyProtection="1">
      <alignment horizontal="left" vertical="center" wrapText="1"/>
    </xf>
    <xf numFmtId="0" fontId="11" fillId="4" borderId="4" xfId="0" applyNumberFormat="1" applyFont="1" applyFill="1" applyBorder="1" applyAlignment="1" applyProtection="1">
      <alignment horizontal="left"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11" fillId="3" borderId="2" xfId="0" applyNumberFormat="1" applyFont="1" applyFill="1" applyBorder="1" applyAlignment="1" applyProtection="1">
      <alignment horizontal="left" vertical="center" wrapText="1"/>
    </xf>
    <xf numFmtId="0" fontId="11" fillId="3" borderId="4" xfId="0" applyNumberFormat="1" applyFont="1" applyFill="1" applyBorder="1" applyAlignment="1" applyProtection="1">
      <alignment horizontal="left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4" xfId="0" applyNumberFormat="1" applyFont="1" applyFill="1" applyBorder="1" applyAlignment="1" applyProtection="1">
      <alignment horizontal="left" vertical="center" wrapText="1"/>
    </xf>
    <xf numFmtId="0" fontId="17" fillId="3" borderId="1" xfId="0" quotePrefix="1" applyNumberFormat="1" applyFont="1" applyFill="1" applyBorder="1" applyAlignment="1" applyProtection="1">
      <alignment horizontal="left" vertical="center" wrapText="1"/>
    </xf>
    <xf numFmtId="0" fontId="18" fillId="3" borderId="2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1" xfId="0" quotePrefix="1" applyFont="1" applyBorder="1" applyAlignment="1">
      <alignment horizontal="left" wrapText="1"/>
    </xf>
    <xf numFmtId="0" fontId="0" fillId="0" borderId="2" xfId="0" applyBorder="1" applyAlignment="1"/>
    <xf numFmtId="0" fontId="0" fillId="0" borderId="4" xfId="0" applyBorder="1" applyAlignment="1"/>
    <xf numFmtId="0" fontId="11" fillId="0" borderId="1" xfId="0" quotePrefix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3" borderId="1" xfId="0" applyNumberFormat="1" applyFont="1" applyFill="1" applyBorder="1" applyAlignment="1" applyProtection="1">
      <alignment horizontal="left" vertical="center" wrapText="1"/>
    </xf>
    <xf numFmtId="0" fontId="18" fillId="3" borderId="2" xfId="0" applyNumberFormat="1" applyFont="1" applyFill="1" applyBorder="1" applyAlignment="1" applyProtection="1">
      <alignment vertical="center"/>
    </xf>
    <xf numFmtId="0" fontId="18" fillId="0" borderId="2" xfId="0" applyNumberFormat="1" applyFont="1" applyFill="1" applyBorder="1" applyAlignment="1" applyProtection="1">
      <alignment vertical="center"/>
    </xf>
    <xf numFmtId="0" fontId="17" fillId="0" borderId="1" xfId="0" quotePrefix="1" applyFont="1" applyFill="1" applyBorder="1" applyAlignment="1">
      <alignment horizontal="left" vertical="center"/>
    </xf>
    <xf numFmtId="0" fontId="17" fillId="0" borderId="1" xfId="0" quotePrefix="1" applyFont="1" applyBorder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1" fillId="14" borderId="3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0" fillId="12" borderId="4" xfId="0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25" fillId="0" borderId="0" xfId="0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wrapText="1"/>
    </xf>
    <xf numFmtId="0" fontId="16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 indent="1"/>
    </xf>
    <xf numFmtId="0" fontId="6" fillId="6" borderId="2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4" xfId="0" applyNumberFormat="1" applyFont="1" applyFill="1" applyBorder="1" applyAlignment="1" applyProtection="1">
      <alignment horizontal="left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3">
    <cellStyle name="Normalno" xfId="0" builtinId="0"/>
    <cellStyle name="Normalno 2" xfId="1"/>
    <cellStyle name="Normalno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J14" sqref="J14"/>
    </sheetView>
  </sheetViews>
  <sheetFormatPr defaultRowHeight="15.75" x14ac:dyDescent="0.25"/>
  <cols>
    <col min="1" max="4" width="9.140625" style="84"/>
    <col min="5" max="5" width="25.28515625" style="84" customWidth="1"/>
    <col min="6" max="6" width="21.140625" style="84" customWidth="1"/>
    <col min="7" max="7" width="18.85546875" style="84" customWidth="1"/>
    <col min="8" max="8" width="19.42578125" style="84" customWidth="1"/>
    <col min="9" max="9" width="11.42578125" style="84" customWidth="1"/>
    <col min="10" max="10" width="11.28515625" style="84" customWidth="1"/>
    <col min="11" max="16384" width="9.140625" style="84"/>
  </cols>
  <sheetData>
    <row r="1" spans="1:10" x14ac:dyDescent="0.25">
      <c r="A1" s="84" t="s">
        <v>160</v>
      </c>
    </row>
    <row r="2" spans="1:10" ht="42" customHeight="1" x14ac:dyDescent="0.25">
      <c r="A2" s="206" t="s">
        <v>161</v>
      </c>
      <c r="B2" s="206"/>
      <c r="C2" s="206"/>
      <c r="D2" s="206"/>
      <c r="E2" s="206"/>
      <c r="F2" s="206"/>
      <c r="G2" s="206"/>
      <c r="H2" s="206"/>
    </row>
    <row r="3" spans="1:10" ht="18" customHeight="1" x14ac:dyDescent="0.25">
      <c r="A3" s="66"/>
      <c r="B3" s="66"/>
      <c r="C3" s="66"/>
      <c r="D3" s="66"/>
      <c r="E3" s="66"/>
      <c r="F3" s="66"/>
      <c r="G3" s="66"/>
      <c r="H3" s="66"/>
    </row>
    <row r="4" spans="1:10" ht="18" customHeight="1" x14ac:dyDescent="0.25">
      <c r="A4" s="206" t="s">
        <v>38</v>
      </c>
      <c r="B4" s="207"/>
      <c r="C4" s="207"/>
      <c r="D4" s="207"/>
      <c r="E4" s="207"/>
      <c r="F4" s="207"/>
      <c r="G4" s="207"/>
      <c r="H4" s="207"/>
    </row>
    <row r="5" spans="1:10" x14ac:dyDescent="0.25">
      <c r="A5" s="67"/>
      <c r="B5" s="68"/>
      <c r="C5" s="68"/>
      <c r="D5" s="68"/>
      <c r="E5" s="69"/>
      <c r="F5" s="70"/>
      <c r="G5" s="70"/>
      <c r="H5" s="70"/>
    </row>
    <row r="6" spans="1:10" ht="47.25" x14ac:dyDescent="0.25">
      <c r="A6" s="208" t="s">
        <v>23</v>
      </c>
      <c r="B6" s="209"/>
      <c r="C6" s="209"/>
      <c r="D6" s="209"/>
      <c r="E6" s="210"/>
      <c r="F6" s="75" t="s">
        <v>162</v>
      </c>
      <c r="G6" s="75" t="s">
        <v>152</v>
      </c>
      <c r="H6" s="75" t="s">
        <v>163</v>
      </c>
      <c r="I6" s="75" t="s">
        <v>155</v>
      </c>
      <c r="J6" s="75" t="s">
        <v>155</v>
      </c>
    </row>
    <row r="7" spans="1:10" x14ac:dyDescent="0.25">
      <c r="A7" s="211">
        <v>1</v>
      </c>
      <c r="B7" s="212"/>
      <c r="C7" s="212"/>
      <c r="D7" s="212"/>
      <c r="E7" s="213"/>
      <c r="F7" s="75">
        <v>2</v>
      </c>
      <c r="G7" s="75">
        <v>3</v>
      </c>
      <c r="H7" s="75">
        <v>4</v>
      </c>
      <c r="I7" s="75" t="s">
        <v>157</v>
      </c>
      <c r="J7" s="75" t="s">
        <v>158</v>
      </c>
    </row>
    <row r="8" spans="1:10" x14ac:dyDescent="0.25">
      <c r="A8" s="214" t="s">
        <v>0</v>
      </c>
      <c r="B8" s="205"/>
      <c r="C8" s="205"/>
      <c r="D8" s="205"/>
      <c r="E8" s="215"/>
      <c r="F8" s="86">
        <f>F9+F10</f>
        <v>559493.70362996869</v>
      </c>
      <c r="G8" s="86">
        <f t="shared" ref="G8:H8" si="0">G9+G10</f>
        <v>613857.31999999995</v>
      </c>
      <c r="H8" s="86">
        <f t="shared" si="0"/>
        <v>622269.12</v>
      </c>
      <c r="I8" s="186">
        <f>H8/F8*100</f>
        <v>111.2200398257831</v>
      </c>
      <c r="J8" s="186">
        <f>H8/G8*100</f>
        <v>101.37031843165119</v>
      </c>
    </row>
    <row r="9" spans="1:10" x14ac:dyDescent="0.25">
      <c r="A9" s="201" t="s">
        <v>1</v>
      </c>
      <c r="B9" s="194"/>
      <c r="C9" s="194"/>
      <c r="D9" s="194"/>
      <c r="E9" s="216"/>
      <c r="F9" s="87">
        <f>4215505.31/7.5345</f>
        <v>559493.70362996869</v>
      </c>
      <c r="G9" s="87">
        <v>613857.31999999995</v>
      </c>
      <c r="H9" s="87">
        <v>622269.12</v>
      </c>
      <c r="I9" s="185">
        <f t="shared" ref="I9:I13" si="1">H9/F9*100</f>
        <v>111.2200398257831</v>
      </c>
      <c r="J9" s="185">
        <f t="shared" ref="J9:J13" si="2">H9/G9*100</f>
        <v>101.37031843165119</v>
      </c>
    </row>
    <row r="10" spans="1:10" x14ac:dyDescent="0.25">
      <c r="A10" s="217" t="s">
        <v>2</v>
      </c>
      <c r="B10" s="216"/>
      <c r="C10" s="216"/>
      <c r="D10" s="216"/>
      <c r="E10" s="216"/>
      <c r="F10" s="87"/>
      <c r="G10" s="87"/>
      <c r="H10" s="87"/>
      <c r="I10" s="185"/>
      <c r="J10" s="185"/>
    </row>
    <row r="11" spans="1:10" x14ac:dyDescent="0.25">
      <c r="A11" s="77" t="s">
        <v>3</v>
      </c>
      <c r="B11" s="78"/>
      <c r="C11" s="78"/>
      <c r="D11" s="78"/>
      <c r="E11" s="78"/>
      <c r="F11" s="86">
        <f>F12+F13</f>
        <v>559490.65896874375</v>
      </c>
      <c r="G11" s="86">
        <f t="shared" ref="G11:H11" si="3">G12+G13</f>
        <v>622998.12</v>
      </c>
      <c r="H11" s="86">
        <f t="shared" si="3"/>
        <v>625771.53</v>
      </c>
      <c r="I11" s="186">
        <f t="shared" si="1"/>
        <v>111.84664479536184</v>
      </c>
      <c r="J11" s="186">
        <f t="shared" si="2"/>
        <v>100.44517148783692</v>
      </c>
    </row>
    <row r="12" spans="1:10" x14ac:dyDescent="0.25">
      <c r="A12" s="193" t="s">
        <v>4</v>
      </c>
      <c r="B12" s="194"/>
      <c r="C12" s="194"/>
      <c r="D12" s="194"/>
      <c r="E12" s="194"/>
      <c r="F12" s="87">
        <f>4190312.27/7.5345</f>
        <v>556150.01260866679</v>
      </c>
      <c r="G12" s="87">
        <v>611903.12</v>
      </c>
      <c r="H12" s="87">
        <v>614631.30000000005</v>
      </c>
      <c r="I12" s="185">
        <f t="shared" si="1"/>
        <v>110.51538003514952</v>
      </c>
      <c r="J12" s="185">
        <f t="shared" si="2"/>
        <v>100.44585162435517</v>
      </c>
    </row>
    <row r="13" spans="1:10" x14ac:dyDescent="0.25">
      <c r="A13" s="218" t="s">
        <v>5</v>
      </c>
      <c r="B13" s="216"/>
      <c r="C13" s="216"/>
      <c r="D13" s="216"/>
      <c r="E13" s="216"/>
      <c r="F13" s="88">
        <f>25170.1/7.5345</f>
        <v>3340.6463600769789</v>
      </c>
      <c r="G13" s="88">
        <v>11095</v>
      </c>
      <c r="H13" s="88">
        <v>11140.23</v>
      </c>
      <c r="I13" s="186">
        <f t="shared" si="1"/>
        <v>333.47528589477201</v>
      </c>
      <c r="J13" s="186">
        <f t="shared" si="2"/>
        <v>100.40766110860748</v>
      </c>
    </row>
    <row r="14" spans="1:10" x14ac:dyDescent="0.25">
      <c r="A14" s="204" t="s">
        <v>6</v>
      </c>
      <c r="B14" s="205"/>
      <c r="C14" s="205"/>
      <c r="D14" s="205"/>
      <c r="E14" s="205"/>
      <c r="F14" s="86">
        <f>F8-F11</f>
        <v>3.0446612249361351</v>
      </c>
      <c r="G14" s="86">
        <f t="shared" ref="G14:H14" si="4">G8-G11</f>
        <v>-9140.8000000000466</v>
      </c>
      <c r="H14" s="86">
        <f t="shared" si="4"/>
        <v>-3502.4100000000326</v>
      </c>
      <c r="I14" s="185"/>
      <c r="J14" s="185"/>
    </row>
    <row r="15" spans="1:10" x14ac:dyDescent="0.25">
      <c r="A15" s="66"/>
      <c r="B15" s="80"/>
      <c r="C15" s="80"/>
      <c r="D15" s="80"/>
      <c r="E15" s="80"/>
      <c r="F15" s="80"/>
      <c r="G15" s="80"/>
      <c r="H15" s="81"/>
    </row>
    <row r="16" spans="1:10" ht="18" customHeight="1" x14ac:dyDescent="0.25">
      <c r="A16" s="206" t="s">
        <v>39</v>
      </c>
      <c r="B16" s="207"/>
      <c r="C16" s="207"/>
      <c r="D16" s="207"/>
      <c r="E16" s="207"/>
      <c r="F16" s="207"/>
      <c r="G16" s="207"/>
      <c r="H16" s="207"/>
    </row>
    <row r="17" spans="1:10" x14ac:dyDescent="0.25">
      <c r="A17" s="66"/>
      <c r="B17" s="80"/>
      <c r="C17" s="80"/>
      <c r="D17" s="80"/>
      <c r="E17" s="80"/>
      <c r="F17" s="80"/>
      <c r="G17" s="80"/>
      <c r="H17" s="81"/>
    </row>
    <row r="18" spans="1:10" ht="31.5" x14ac:dyDescent="0.25">
      <c r="A18" s="71"/>
      <c r="B18" s="72"/>
      <c r="C18" s="72"/>
      <c r="D18" s="73"/>
      <c r="E18" s="74"/>
      <c r="F18" s="75" t="s">
        <v>154</v>
      </c>
      <c r="G18" s="75" t="s">
        <v>152</v>
      </c>
      <c r="H18" s="75" t="s">
        <v>153</v>
      </c>
      <c r="I18" s="75" t="s">
        <v>155</v>
      </c>
      <c r="J18" s="75" t="s">
        <v>155</v>
      </c>
    </row>
    <row r="19" spans="1:10" ht="15.75" customHeight="1" x14ac:dyDescent="0.25">
      <c r="A19" s="201" t="s">
        <v>8</v>
      </c>
      <c r="B19" s="202"/>
      <c r="C19" s="202"/>
      <c r="D19" s="202"/>
      <c r="E19" s="203"/>
      <c r="F19" s="79"/>
      <c r="G19" s="79"/>
      <c r="H19" s="79"/>
      <c r="I19" s="184"/>
      <c r="J19" s="184"/>
    </row>
    <row r="20" spans="1:10" x14ac:dyDescent="0.25">
      <c r="A20" s="201" t="s">
        <v>9</v>
      </c>
      <c r="B20" s="194"/>
      <c r="C20" s="194"/>
      <c r="D20" s="194"/>
      <c r="E20" s="194"/>
      <c r="F20" s="79"/>
      <c r="G20" s="79"/>
      <c r="H20" s="79"/>
      <c r="I20" s="184"/>
      <c r="J20" s="184"/>
    </row>
    <row r="21" spans="1:10" x14ac:dyDescent="0.25">
      <c r="A21" s="204" t="s">
        <v>10</v>
      </c>
      <c r="B21" s="205"/>
      <c r="C21" s="205"/>
      <c r="D21" s="205"/>
      <c r="E21" s="205"/>
      <c r="F21" s="76">
        <v>0</v>
      </c>
      <c r="G21" s="76">
        <v>0</v>
      </c>
      <c r="H21" s="76">
        <v>0</v>
      </c>
      <c r="I21" s="76">
        <v>0</v>
      </c>
      <c r="J21" s="76">
        <v>0</v>
      </c>
    </row>
    <row r="22" spans="1:10" x14ac:dyDescent="0.25">
      <c r="A22" s="82"/>
      <c r="B22" s="80"/>
      <c r="C22" s="80"/>
      <c r="D22" s="80"/>
      <c r="E22" s="80"/>
      <c r="F22" s="80"/>
      <c r="G22" s="80"/>
      <c r="H22" s="81"/>
    </row>
    <row r="23" spans="1:10" ht="18" customHeight="1" x14ac:dyDescent="0.25">
      <c r="A23" s="206" t="s">
        <v>46</v>
      </c>
      <c r="B23" s="207"/>
      <c r="C23" s="207"/>
      <c r="D23" s="207"/>
      <c r="E23" s="207"/>
      <c r="F23" s="207"/>
      <c r="G23" s="207"/>
      <c r="H23" s="207"/>
    </row>
    <row r="24" spans="1:10" x14ac:dyDescent="0.25">
      <c r="A24" s="82"/>
      <c r="B24" s="80"/>
      <c r="C24" s="80"/>
      <c r="D24" s="80"/>
      <c r="E24" s="80"/>
      <c r="F24" s="80"/>
      <c r="G24" s="80"/>
      <c r="H24" s="81"/>
    </row>
    <row r="25" spans="1:10" ht="31.5" x14ac:dyDescent="0.25">
      <c r="A25" s="71"/>
      <c r="B25" s="72"/>
      <c r="C25" s="72"/>
      <c r="D25" s="73"/>
      <c r="E25" s="74"/>
      <c r="F25" s="75" t="s">
        <v>154</v>
      </c>
      <c r="G25" s="75" t="s">
        <v>152</v>
      </c>
      <c r="H25" s="75" t="s">
        <v>153</v>
      </c>
      <c r="I25" s="75" t="s">
        <v>155</v>
      </c>
      <c r="J25" s="75" t="s">
        <v>155</v>
      </c>
    </row>
    <row r="26" spans="1:10" x14ac:dyDescent="0.25">
      <c r="A26" s="195" t="s">
        <v>40</v>
      </c>
      <c r="B26" s="196"/>
      <c r="C26" s="196"/>
      <c r="D26" s="196"/>
      <c r="E26" s="197"/>
      <c r="F26" s="83">
        <v>0</v>
      </c>
      <c r="G26" s="83">
        <v>0</v>
      </c>
      <c r="H26" s="83">
        <v>0</v>
      </c>
      <c r="I26" s="83">
        <v>0</v>
      </c>
      <c r="J26" s="83">
        <v>0</v>
      </c>
    </row>
    <row r="27" spans="1:10" ht="30" customHeight="1" x14ac:dyDescent="0.25">
      <c r="A27" s="198" t="s">
        <v>7</v>
      </c>
      <c r="B27" s="199"/>
      <c r="C27" s="199"/>
      <c r="D27" s="199"/>
      <c r="E27" s="200"/>
      <c r="F27" s="89">
        <v>2803.77</v>
      </c>
      <c r="G27" s="89">
        <v>2137</v>
      </c>
      <c r="H27" s="89">
        <v>3096.39</v>
      </c>
      <c r="I27" s="185">
        <f t="shared" ref="I27" si="5">H27/F27*100</f>
        <v>110.43666206571865</v>
      </c>
      <c r="J27" s="185">
        <f t="shared" ref="J27" si="6">H27/G27*100</f>
        <v>144.89424426766496</v>
      </c>
    </row>
    <row r="30" spans="1:10" x14ac:dyDescent="0.25">
      <c r="A30" s="193" t="s">
        <v>11</v>
      </c>
      <c r="B30" s="194"/>
      <c r="C30" s="194"/>
      <c r="D30" s="194"/>
      <c r="E30" s="194"/>
      <c r="F30" s="79">
        <v>0</v>
      </c>
      <c r="G30" s="79">
        <v>0</v>
      </c>
      <c r="H30" s="79">
        <v>0</v>
      </c>
    </row>
    <row r="31" spans="1:10" ht="11.25" customHeight="1" x14ac:dyDescent="0.25">
      <c r="A31" s="63"/>
      <c r="B31" s="64"/>
      <c r="C31" s="64"/>
      <c r="D31" s="64"/>
      <c r="E31" s="64"/>
      <c r="F31" s="65"/>
      <c r="G31" s="65"/>
      <c r="H31" s="65"/>
    </row>
  </sheetData>
  <mergeCells count="18">
    <mergeCell ref="A2:H2"/>
    <mergeCell ref="A8:E8"/>
    <mergeCell ref="A9:E9"/>
    <mergeCell ref="A10:E10"/>
    <mergeCell ref="A13:E13"/>
    <mergeCell ref="A14:E14"/>
    <mergeCell ref="A12:E12"/>
    <mergeCell ref="A4:H4"/>
    <mergeCell ref="A16:H16"/>
    <mergeCell ref="A23:H23"/>
    <mergeCell ref="A6:E6"/>
    <mergeCell ref="A7:E7"/>
    <mergeCell ref="A30:E30"/>
    <mergeCell ref="A26:E26"/>
    <mergeCell ref="A27:E27"/>
    <mergeCell ref="A19:E19"/>
    <mergeCell ref="A20:E20"/>
    <mergeCell ref="A21:E21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9"/>
  <sheetViews>
    <sheetView workbookViewId="0">
      <selection activeCell="O151" sqref="O151"/>
    </sheetView>
  </sheetViews>
  <sheetFormatPr defaultRowHeight="15" x14ac:dyDescent="0.25"/>
  <cols>
    <col min="1" max="1" width="7.42578125" style="7" bestFit="1" customWidth="1"/>
    <col min="2" max="2" width="13.28515625" style="7" customWidth="1"/>
    <col min="3" max="3" width="5.42578125" style="7" bestFit="1" customWidth="1"/>
    <col min="4" max="4" width="29.42578125" style="7" customWidth="1"/>
    <col min="5" max="7" width="18.7109375" style="7" customWidth="1"/>
    <col min="8" max="16384" width="9.140625" style="7"/>
  </cols>
  <sheetData>
    <row r="1" spans="1:14" ht="42" customHeight="1" x14ac:dyDescent="0.25">
      <c r="A1" s="219" t="s">
        <v>161</v>
      </c>
      <c r="B1" s="219"/>
      <c r="C1" s="219"/>
      <c r="D1" s="219"/>
      <c r="E1" s="219"/>
      <c r="F1" s="219"/>
      <c r="G1" s="219"/>
      <c r="H1" s="219"/>
    </row>
    <row r="2" spans="1:14" x14ac:dyDescent="0.25">
      <c r="A2" s="219" t="s">
        <v>29</v>
      </c>
      <c r="B2" s="219"/>
      <c r="C2" s="219"/>
      <c r="D2" s="219"/>
      <c r="E2" s="219"/>
      <c r="F2" s="219"/>
      <c r="G2" s="227"/>
    </row>
    <row r="3" spans="1:14" ht="18" customHeight="1" x14ac:dyDescent="0.25">
      <c r="A3" s="219" t="s">
        <v>13</v>
      </c>
      <c r="B3" s="228"/>
      <c r="C3" s="228"/>
      <c r="D3" s="228"/>
      <c r="E3" s="228"/>
      <c r="F3" s="228"/>
      <c r="G3" s="228"/>
    </row>
    <row r="4" spans="1:14" x14ac:dyDescent="0.25">
      <c r="A4" s="219" t="s">
        <v>1</v>
      </c>
      <c r="B4" s="224"/>
      <c r="C4" s="224"/>
      <c r="D4" s="224"/>
      <c r="E4" s="224"/>
      <c r="F4" s="224"/>
      <c r="G4" s="224"/>
    </row>
    <row r="5" spans="1:14" x14ac:dyDescent="0.25">
      <c r="A5" s="155"/>
      <c r="B5" s="155"/>
      <c r="C5" s="155"/>
      <c r="D5" s="155"/>
      <c r="E5" s="155"/>
      <c r="F5" s="155"/>
      <c r="G5" s="156"/>
    </row>
    <row r="6" spans="1:14" ht="30" x14ac:dyDescent="0.25">
      <c r="A6" s="98" t="s">
        <v>14</v>
      </c>
      <c r="B6" s="99" t="s">
        <v>15</v>
      </c>
      <c r="C6" s="99" t="s">
        <v>16</v>
      </c>
      <c r="D6" s="99" t="s">
        <v>12</v>
      </c>
      <c r="E6" s="98" t="s">
        <v>165</v>
      </c>
      <c r="F6" s="98" t="s">
        <v>41</v>
      </c>
      <c r="G6" s="98" t="s">
        <v>164</v>
      </c>
      <c r="H6" s="98" t="s">
        <v>155</v>
      </c>
      <c r="I6" s="98" t="s">
        <v>155</v>
      </c>
    </row>
    <row r="7" spans="1:14" s="158" customFormat="1" ht="30" x14ac:dyDescent="0.25">
      <c r="A7" s="220">
        <v>1</v>
      </c>
      <c r="B7" s="220"/>
      <c r="C7" s="220"/>
      <c r="D7" s="220"/>
      <c r="E7" s="100">
        <v>2</v>
      </c>
      <c r="F7" s="101">
        <v>3</v>
      </c>
      <c r="G7" s="101">
        <v>4</v>
      </c>
      <c r="H7" s="100" t="s">
        <v>157</v>
      </c>
      <c r="I7" s="102" t="s">
        <v>158</v>
      </c>
      <c r="J7" s="157"/>
      <c r="K7" s="157"/>
      <c r="L7" s="157"/>
      <c r="M7" s="157"/>
      <c r="N7" s="157"/>
    </row>
    <row r="8" spans="1:14" ht="15.75" customHeight="1" x14ac:dyDescent="0.25">
      <c r="A8" s="103">
        <v>6</v>
      </c>
      <c r="B8" s="103"/>
      <c r="C8" s="103"/>
      <c r="D8" s="104" t="s">
        <v>17</v>
      </c>
      <c r="E8" s="159">
        <f t="shared" ref="E8" si="0">SUM(E9+E25+E34+E47)</f>
        <v>559493.7030240891</v>
      </c>
      <c r="F8" s="159">
        <f t="shared" ref="F8:G8" si="1">SUM(F9+F25+F34+F47)</f>
        <v>613857.32000000007</v>
      </c>
      <c r="G8" s="159">
        <f t="shared" si="1"/>
        <v>622269.12</v>
      </c>
      <c r="H8" s="85">
        <f>G8/E8*100</f>
        <v>111.22003994622405</v>
      </c>
      <c r="I8" s="85">
        <f>G8/F8*100</f>
        <v>101.37031843165119</v>
      </c>
    </row>
    <row r="9" spans="1:14" ht="45" x14ac:dyDescent="0.25">
      <c r="A9" s="106"/>
      <c r="B9" s="106">
        <v>63</v>
      </c>
      <c r="C9" s="107"/>
      <c r="D9" s="108" t="s">
        <v>42</v>
      </c>
      <c r="E9" s="160">
        <f t="shared" ref="E9" si="2">SUM(E13,E16+E10)</f>
        <v>508589.06436193507</v>
      </c>
      <c r="F9" s="160">
        <f t="shared" ref="F9:G9" si="3">SUM(F13,F16+F10)</f>
        <v>571457.32000000007</v>
      </c>
      <c r="G9" s="160">
        <f t="shared" si="3"/>
        <v>573811.4</v>
      </c>
      <c r="H9" s="85">
        <f t="shared" ref="H9:H57" si="4">G9/E9*100</f>
        <v>112.82417185274942</v>
      </c>
      <c r="I9" s="85">
        <f t="shared" ref="I9:I57" si="5">G9/F9*100</f>
        <v>100.41194327513384</v>
      </c>
    </row>
    <row r="10" spans="1:14" ht="30" x14ac:dyDescent="0.25">
      <c r="A10" s="110"/>
      <c r="B10" s="111">
        <v>633</v>
      </c>
      <c r="C10" s="111"/>
      <c r="D10" s="112" t="s">
        <v>148</v>
      </c>
      <c r="E10" s="161">
        <f t="shared" ref="E10" si="6">SUM(E11:E12)</f>
        <v>6545.092574158869</v>
      </c>
      <c r="F10" s="161">
        <f t="shared" ref="F10:G10" si="7">SUM(F11:F12)</f>
        <v>2330.87</v>
      </c>
      <c r="G10" s="161">
        <f t="shared" si="7"/>
        <v>2330.87</v>
      </c>
      <c r="H10" s="85">
        <f t="shared" si="4"/>
        <v>35.612483300888186</v>
      </c>
      <c r="I10" s="85">
        <f t="shared" si="5"/>
        <v>100</v>
      </c>
    </row>
    <row r="11" spans="1:14" ht="30" x14ac:dyDescent="0.25">
      <c r="A11" s="114"/>
      <c r="B11" s="114">
        <v>6331</v>
      </c>
      <c r="C11" s="115"/>
      <c r="D11" s="116" t="s">
        <v>149</v>
      </c>
      <c r="E11" s="162">
        <f>49314/7.5345</f>
        <v>6545.092574158869</v>
      </c>
      <c r="F11" s="162">
        <v>2330.87</v>
      </c>
      <c r="G11" s="162">
        <v>2330.87</v>
      </c>
      <c r="H11" s="85">
        <f t="shared" si="4"/>
        <v>35.612483300888186</v>
      </c>
      <c r="I11" s="85">
        <f t="shared" si="5"/>
        <v>100</v>
      </c>
    </row>
    <row r="12" spans="1:14" ht="30" x14ac:dyDescent="0.25">
      <c r="A12" s="114"/>
      <c r="B12" s="114">
        <v>6332</v>
      </c>
      <c r="C12" s="115"/>
      <c r="D12" s="116" t="s">
        <v>150</v>
      </c>
      <c r="E12" s="162"/>
      <c r="F12" s="162"/>
      <c r="G12" s="162"/>
      <c r="H12" s="85"/>
      <c r="I12" s="85"/>
    </row>
    <row r="13" spans="1:14" ht="45" x14ac:dyDescent="0.25">
      <c r="A13" s="110"/>
      <c r="B13" s="111">
        <v>636</v>
      </c>
      <c r="C13" s="111"/>
      <c r="D13" s="112" t="s">
        <v>117</v>
      </c>
      <c r="E13" s="161">
        <f t="shared" ref="E13" si="8">SUM(E14:E15)</f>
        <v>500205.23</v>
      </c>
      <c r="F13" s="161">
        <f t="shared" ref="F13:G13" si="9">SUM(F14:F15)</f>
        <v>568883.24000000011</v>
      </c>
      <c r="G13" s="161">
        <f t="shared" si="9"/>
        <v>571237.32000000007</v>
      </c>
      <c r="H13" s="85">
        <f>G13/E13*100</f>
        <v>114.20058922614625</v>
      </c>
      <c r="I13" s="85">
        <f t="shared" si="5"/>
        <v>100.4138072339765</v>
      </c>
    </row>
    <row r="14" spans="1:14" ht="45" x14ac:dyDescent="0.25">
      <c r="A14" s="114"/>
      <c r="B14" s="114">
        <v>6361</v>
      </c>
      <c r="C14" s="115"/>
      <c r="D14" s="116" t="s">
        <v>118</v>
      </c>
      <c r="E14" s="162">
        <v>500205.23</v>
      </c>
      <c r="F14" s="162">
        <v>564830.18000000005</v>
      </c>
      <c r="G14" s="162">
        <f>559684.26+7500</f>
        <v>567184.26</v>
      </c>
      <c r="H14" s="85">
        <f t="shared" si="4"/>
        <v>113.39030981343399</v>
      </c>
      <c r="I14" s="85">
        <f t="shared" si="5"/>
        <v>100.41677659646302</v>
      </c>
    </row>
    <row r="15" spans="1:14" ht="45" x14ac:dyDescent="0.25">
      <c r="A15" s="114"/>
      <c r="B15" s="114">
        <v>6362</v>
      </c>
      <c r="C15" s="115"/>
      <c r="D15" s="116" t="s">
        <v>119</v>
      </c>
      <c r="E15" s="162"/>
      <c r="F15" s="162">
        <v>4053.06</v>
      </c>
      <c r="G15" s="162">
        <v>4053.06</v>
      </c>
      <c r="H15" s="85"/>
      <c r="I15" s="85">
        <f t="shared" si="5"/>
        <v>100</v>
      </c>
    </row>
    <row r="16" spans="1:14" ht="30" x14ac:dyDescent="0.25">
      <c r="A16" s="118"/>
      <c r="B16" s="118">
        <v>638</v>
      </c>
      <c r="C16" s="119"/>
      <c r="D16" s="112" t="s">
        <v>120</v>
      </c>
      <c r="E16" s="163">
        <f t="shared" ref="E16" si="10">SUM(E17:E18)</f>
        <v>1838.7417877762293</v>
      </c>
      <c r="F16" s="163">
        <f t="shared" ref="F16:G16" si="11">SUM(F17:F18)</f>
        <v>243.21</v>
      </c>
      <c r="G16" s="163">
        <f t="shared" si="11"/>
        <v>243.21</v>
      </c>
      <c r="H16" s="85">
        <f t="shared" si="4"/>
        <v>13.226979536595929</v>
      </c>
      <c r="I16" s="85">
        <f t="shared" si="5"/>
        <v>100</v>
      </c>
    </row>
    <row r="17" spans="1:9" ht="30" x14ac:dyDescent="0.25">
      <c r="A17" s="114"/>
      <c r="B17" s="114">
        <v>6381</v>
      </c>
      <c r="C17" s="115"/>
      <c r="D17" s="116" t="s">
        <v>121</v>
      </c>
      <c r="E17" s="162">
        <f>13854/7.5345</f>
        <v>1838.7417877762293</v>
      </c>
      <c r="F17" s="162">
        <v>243.21</v>
      </c>
      <c r="G17" s="162">
        <v>243.21</v>
      </c>
      <c r="H17" s="85">
        <f t="shared" si="4"/>
        <v>13.226979536595929</v>
      </c>
      <c r="I17" s="85">
        <f t="shared" si="5"/>
        <v>100</v>
      </c>
    </row>
    <row r="18" spans="1:9" ht="30" x14ac:dyDescent="0.25">
      <c r="A18" s="114"/>
      <c r="B18" s="114">
        <v>6382</v>
      </c>
      <c r="C18" s="115"/>
      <c r="D18" s="116" t="s">
        <v>122</v>
      </c>
      <c r="E18" s="162"/>
      <c r="F18" s="162"/>
      <c r="G18" s="162"/>
      <c r="H18" s="85"/>
      <c r="I18" s="85"/>
    </row>
    <row r="19" spans="1:9" x14ac:dyDescent="0.25">
      <c r="A19" s="121"/>
      <c r="B19" s="121"/>
      <c r="C19" s="122">
        <v>11</v>
      </c>
      <c r="D19" s="122" t="s">
        <v>18</v>
      </c>
      <c r="E19" s="164"/>
      <c r="F19" s="164"/>
      <c r="G19" s="164"/>
      <c r="H19" s="85"/>
      <c r="I19" s="85"/>
    </row>
    <row r="20" spans="1:9" x14ac:dyDescent="0.25">
      <c r="A20" s="121"/>
      <c r="B20" s="121"/>
      <c r="C20" s="122">
        <v>31</v>
      </c>
      <c r="D20" s="122" t="s">
        <v>147</v>
      </c>
      <c r="E20" s="164"/>
      <c r="F20" s="164"/>
      <c r="G20" s="164"/>
      <c r="H20" s="85"/>
      <c r="I20" s="85"/>
    </row>
    <row r="21" spans="1:9" x14ac:dyDescent="0.25">
      <c r="A21" s="121"/>
      <c r="B21" s="121"/>
      <c r="C21" s="122">
        <v>44</v>
      </c>
      <c r="D21" s="122" t="s">
        <v>142</v>
      </c>
      <c r="E21" s="164"/>
      <c r="F21" s="164"/>
      <c r="G21" s="164"/>
      <c r="H21" s="85"/>
      <c r="I21" s="85"/>
    </row>
    <row r="22" spans="1:9" x14ac:dyDescent="0.25">
      <c r="A22" s="124"/>
      <c r="B22" s="121"/>
      <c r="C22" s="122">
        <v>51</v>
      </c>
      <c r="D22" s="122" t="s">
        <v>113</v>
      </c>
      <c r="E22" s="165">
        <f t="shared" ref="E22" si="12">E17</f>
        <v>1838.7417877762293</v>
      </c>
      <c r="F22" s="165">
        <f t="shared" ref="F22:G22" si="13">F17</f>
        <v>243.21</v>
      </c>
      <c r="G22" s="165">
        <f t="shared" si="13"/>
        <v>243.21</v>
      </c>
      <c r="H22" s="85">
        <f>G22/E22*100</f>
        <v>13.226979536595929</v>
      </c>
      <c r="I22" s="85">
        <f>G22/F22*100</f>
        <v>100</v>
      </c>
    </row>
    <row r="23" spans="1:9" x14ac:dyDescent="0.25">
      <c r="A23" s="124"/>
      <c r="B23" s="121"/>
      <c r="C23" s="122">
        <v>43</v>
      </c>
      <c r="D23" s="122" t="s">
        <v>44</v>
      </c>
      <c r="E23" s="164"/>
      <c r="F23" s="164"/>
      <c r="G23" s="164"/>
      <c r="H23" s="85"/>
      <c r="I23" s="85"/>
    </row>
    <row r="24" spans="1:9" ht="15.75" customHeight="1" x14ac:dyDescent="0.25">
      <c r="A24" s="124"/>
      <c r="B24" s="121"/>
      <c r="C24" s="122">
        <v>52</v>
      </c>
      <c r="D24" s="122" t="s">
        <v>43</v>
      </c>
      <c r="E24" s="165">
        <f t="shared" ref="E24" si="14">E10+E13</f>
        <v>506750.32257415884</v>
      </c>
      <c r="F24" s="165">
        <f t="shared" ref="F24:G24" si="15">F10+F13</f>
        <v>571214.1100000001</v>
      </c>
      <c r="G24" s="165">
        <f t="shared" si="15"/>
        <v>573568.19000000006</v>
      </c>
      <c r="H24" s="85">
        <f t="shared" si="4"/>
        <v>113.18555991961168</v>
      </c>
      <c r="I24" s="85">
        <f t="shared" si="5"/>
        <v>100.41211867122819</v>
      </c>
    </row>
    <row r="25" spans="1:9" ht="53.25" customHeight="1" x14ac:dyDescent="0.25">
      <c r="A25" s="166"/>
      <c r="B25" s="167">
        <v>65</v>
      </c>
      <c r="C25" s="168"/>
      <c r="D25" s="169" t="s">
        <v>124</v>
      </c>
      <c r="E25" s="170">
        <f t="shared" ref="E25:G25" si="16">SUM(E26)</f>
        <v>20895.215342756652</v>
      </c>
      <c r="F25" s="170">
        <f t="shared" si="16"/>
        <v>11600</v>
      </c>
      <c r="G25" s="170">
        <f t="shared" si="16"/>
        <v>12027.970000000001</v>
      </c>
      <c r="H25" s="85">
        <f t="shared" si="4"/>
        <v>57.563273709785001</v>
      </c>
      <c r="I25" s="85">
        <f t="shared" si="5"/>
        <v>103.68939655172416</v>
      </c>
    </row>
    <row r="26" spans="1:9" x14ac:dyDescent="0.25">
      <c r="A26" s="118"/>
      <c r="B26" s="118">
        <v>652</v>
      </c>
      <c r="C26" s="119"/>
      <c r="D26" s="112" t="s">
        <v>123</v>
      </c>
      <c r="E26" s="161">
        <f t="shared" ref="E26:G26" si="17">SUM(E27:E27)</f>
        <v>20895.215342756652</v>
      </c>
      <c r="F26" s="161">
        <f t="shared" si="17"/>
        <v>11600</v>
      </c>
      <c r="G26" s="161">
        <f t="shared" si="17"/>
        <v>12027.970000000001</v>
      </c>
      <c r="H26" s="85">
        <f t="shared" si="4"/>
        <v>57.563273709785001</v>
      </c>
      <c r="I26" s="85">
        <f t="shared" si="5"/>
        <v>103.68939655172416</v>
      </c>
    </row>
    <row r="27" spans="1:9" x14ac:dyDescent="0.25">
      <c r="A27" s="114"/>
      <c r="B27" s="114">
        <v>6526</v>
      </c>
      <c r="C27" s="115"/>
      <c r="D27" s="116" t="s">
        <v>151</v>
      </c>
      <c r="E27" s="162">
        <f>157435/7.5345</f>
        <v>20895.215342756652</v>
      </c>
      <c r="F27" s="162">
        <v>11600</v>
      </c>
      <c r="G27" s="162">
        <f>12016.35+11.62</f>
        <v>12027.970000000001</v>
      </c>
      <c r="H27" s="85">
        <f t="shared" si="4"/>
        <v>57.563273709785001</v>
      </c>
      <c r="I27" s="85">
        <f t="shared" si="5"/>
        <v>103.68939655172416</v>
      </c>
    </row>
    <row r="28" spans="1:9" x14ac:dyDescent="0.25">
      <c r="A28" s="121"/>
      <c r="B28" s="121"/>
      <c r="C28" s="122">
        <v>11</v>
      </c>
      <c r="D28" s="122" t="s">
        <v>18</v>
      </c>
      <c r="E28" s="164"/>
      <c r="F28" s="164"/>
      <c r="G28" s="164"/>
      <c r="H28" s="85"/>
      <c r="I28" s="85"/>
    </row>
    <row r="29" spans="1:9" x14ac:dyDescent="0.25">
      <c r="A29" s="121"/>
      <c r="B29" s="121"/>
      <c r="C29" s="122">
        <v>31</v>
      </c>
      <c r="D29" s="122" t="s">
        <v>147</v>
      </c>
      <c r="E29" s="164"/>
      <c r="F29" s="164"/>
      <c r="G29" s="164"/>
      <c r="H29" s="85"/>
      <c r="I29" s="85"/>
    </row>
    <row r="30" spans="1:9" x14ac:dyDescent="0.25">
      <c r="A30" s="121"/>
      <c r="B30" s="121"/>
      <c r="C30" s="122">
        <v>44</v>
      </c>
      <c r="D30" s="122" t="s">
        <v>142</v>
      </c>
      <c r="E30" s="164"/>
      <c r="F30" s="164"/>
      <c r="G30" s="164"/>
      <c r="H30" s="85"/>
      <c r="I30" s="85"/>
    </row>
    <row r="31" spans="1:9" x14ac:dyDescent="0.25">
      <c r="A31" s="124"/>
      <c r="B31" s="121"/>
      <c r="C31" s="122">
        <v>51</v>
      </c>
      <c r="D31" s="122" t="s">
        <v>113</v>
      </c>
      <c r="E31" s="164"/>
      <c r="F31" s="164"/>
      <c r="G31" s="164"/>
      <c r="H31" s="85"/>
      <c r="I31" s="85"/>
    </row>
    <row r="32" spans="1:9" x14ac:dyDescent="0.25">
      <c r="A32" s="124"/>
      <c r="B32" s="121"/>
      <c r="C32" s="122">
        <v>43</v>
      </c>
      <c r="D32" s="122" t="s">
        <v>44</v>
      </c>
      <c r="E32" s="165">
        <f t="shared" ref="E32" si="18">E27</f>
        <v>20895.215342756652</v>
      </c>
      <c r="F32" s="165">
        <f t="shared" ref="F32:G32" si="19">F27</f>
        <v>11600</v>
      </c>
      <c r="G32" s="165">
        <f t="shared" si="19"/>
        <v>12027.970000000001</v>
      </c>
      <c r="H32" s="85">
        <f t="shared" si="4"/>
        <v>57.563273709785001</v>
      </c>
      <c r="I32" s="85">
        <f t="shared" si="5"/>
        <v>103.68939655172416</v>
      </c>
    </row>
    <row r="33" spans="1:9" x14ac:dyDescent="0.25">
      <c r="A33" s="124"/>
      <c r="B33" s="121"/>
      <c r="C33" s="122">
        <v>52</v>
      </c>
      <c r="D33" s="122" t="s">
        <v>43</v>
      </c>
      <c r="E33" s="164"/>
      <c r="F33" s="164"/>
      <c r="G33" s="164"/>
      <c r="H33" s="85"/>
      <c r="I33" s="85"/>
    </row>
    <row r="34" spans="1:9" ht="44.25" customHeight="1" x14ac:dyDescent="0.25">
      <c r="A34" s="106"/>
      <c r="B34" s="106">
        <v>66</v>
      </c>
      <c r="C34" s="107"/>
      <c r="D34" s="108" t="s">
        <v>125</v>
      </c>
      <c r="E34" s="160">
        <f t="shared" ref="E34" si="20">SUM(E35,E38)</f>
        <v>885.26113212555572</v>
      </c>
      <c r="F34" s="160">
        <f t="shared" ref="F34:G34" si="21">SUM(F35,F38)</f>
        <v>2800</v>
      </c>
      <c r="G34" s="160">
        <f t="shared" si="21"/>
        <v>3043.8</v>
      </c>
      <c r="H34" s="85">
        <f t="shared" si="4"/>
        <v>343.83075112443782</v>
      </c>
      <c r="I34" s="85">
        <f t="shared" si="5"/>
        <v>108.70714285714287</v>
      </c>
    </row>
    <row r="35" spans="1:9" ht="38.25" customHeight="1" x14ac:dyDescent="0.25">
      <c r="A35" s="110"/>
      <c r="B35" s="111">
        <v>661</v>
      </c>
      <c r="C35" s="111"/>
      <c r="D35" s="112" t="s">
        <v>126</v>
      </c>
      <c r="E35" s="161">
        <f t="shared" ref="E35" si="22">SUM(E36:E37)</f>
        <v>885.26113212555572</v>
      </c>
      <c r="F35" s="161">
        <f t="shared" ref="F35:G35" si="23">SUM(F36:F37)</f>
        <v>2800</v>
      </c>
      <c r="G35" s="161">
        <f t="shared" si="23"/>
        <v>3043.8</v>
      </c>
      <c r="H35" s="85">
        <f t="shared" si="4"/>
        <v>343.83075112443782</v>
      </c>
      <c r="I35" s="85">
        <f t="shared" si="5"/>
        <v>108.70714285714287</v>
      </c>
    </row>
    <row r="36" spans="1:9" ht="21.75" customHeight="1" x14ac:dyDescent="0.25">
      <c r="A36" s="114"/>
      <c r="B36" s="114">
        <v>6614</v>
      </c>
      <c r="C36" s="115"/>
      <c r="D36" s="116" t="s">
        <v>127</v>
      </c>
      <c r="E36" s="162"/>
      <c r="F36" s="162"/>
      <c r="G36" s="162"/>
      <c r="H36" s="85"/>
      <c r="I36" s="85"/>
    </row>
    <row r="37" spans="1:9" x14ac:dyDescent="0.25">
      <c r="A37" s="114"/>
      <c r="B37" s="114">
        <v>6615</v>
      </c>
      <c r="C37" s="115"/>
      <c r="D37" s="116" t="s">
        <v>128</v>
      </c>
      <c r="E37" s="162">
        <f>6670/7.5345</f>
        <v>885.26113212555572</v>
      </c>
      <c r="F37" s="162">
        <v>2800</v>
      </c>
      <c r="G37" s="162">
        <v>3043.8</v>
      </c>
      <c r="H37" s="85">
        <f t="shared" si="4"/>
        <v>343.83075112443782</v>
      </c>
      <c r="I37" s="85">
        <f t="shared" si="5"/>
        <v>108.70714285714287</v>
      </c>
    </row>
    <row r="38" spans="1:9" ht="30" x14ac:dyDescent="0.25">
      <c r="A38" s="118"/>
      <c r="B38" s="118">
        <v>663</v>
      </c>
      <c r="C38" s="119"/>
      <c r="D38" s="112" t="s">
        <v>129</v>
      </c>
      <c r="E38" s="163">
        <f t="shared" ref="E38" si="24">SUM(E39:E40)</f>
        <v>0</v>
      </c>
      <c r="F38" s="163">
        <f t="shared" ref="F38:G38" si="25">SUM(F39:F40)</f>
        <v>0</v>
      </c>
      <c r="G38" s="163">
        <f t="shared" si="25"/>
        <v>0</v>
      </c>
      <c r="H38" s="85"/>
      <c r="I38" s="85"/>
    </row>
    <row r="39" spans="1:9" x14ac:dyDescent="0.25">
      <c r="A39" s="114"/>
      <c r="B39" s="114">
        <v>6631</v>
      </c>
      <c r="C39" s="115"/>
      <c r="D39" s="116" t="s">
        <v>130</v>
      </c>
      <c r="E39" s="162"/>
      <c r="F39" s="162"/>
      <c r="G39" s="162"/>
      <c r="H39" s="85"/>
      <c r="I39" s="85"/>
    </row>
    <row r="40" spans="1:9" x14ac:dyDescent="0.25">
      <c r="A40" s="114"/>
      <c r="B40" s="114">
        <v>6632</v>
      </c>
      <c r="C40" s="115"/>
      <c r="D40" s="116" t="s">
        <v>131</v>
      </c>
      <c r="E40" s="162"/>
      <c r="F40" s="162"/>
      <c r="G40" s="162"/>
      <c r="H40" s="85"/>
      <c r="I40" s="85"/>
    </row>
    <row r="41" spans="1:9" x14ac:dyDescent="0.25">
      <c r="A41" s="121"/>
      <c r="B41" s="121"/>
      <c r="C41" s="122">
        <v>11</v>
      </c>
      <c r="D41" s="122" t="s">
        <v>18</v>
      </c>
      <c r="E41" s="164"/>
      <c r="F41" s="164"/>
      <c r="G41" s="164"/>
      <c r="H41" s="85"/>
      <c r="I41" s="85"/>
    </row>
    <row r="42" spans="1:9" x14ac:dyDescent="0.25">
      <c r="A42" s="121"/>
      <c r="B42" s="121"/>
      <c r="C42" s="122">
        <v>31</v>
      </c>
      <c r="D42" s="122" t="s">
        <v>147</v>
      </c>
      <c r="E42" s="165">
        <f t="shared" ref="E42" si="26">E37</f>
        <v>885.26113212555572</v>
      </c>
      <c r="F42" s="165">
        <f t="shared" ref="F42:G42" si="27">F37</f>
        <v>2800</v>
      </c>
      <c r="G42" s="165">
        <f t="shared" si="27"/>
        <v>3043.8</v>
      </c>
      <c r="H42" s="85">
        <f t="shared" si="4"/>
        <v>343.83075112443782</v>
      </c>
      <c r="I42" s="85">
        <f t="shared" si="5"/>
        <v>108.70714285714287</v>
      </c>
    </row>
    <row r="43" spans="1:9" x14ac:dyDescent="0.25">
      <c r="A43" s="121"/>
      <c r="B43" s="121"/>
      <c r="C43" s="122">
        <v>44</v>
      </c>
      <c r="D43" s="122" t="s">
        <v>142</v>
      </c>
      <c r="E43" s="164"/>
      <c r="F43" s="164"/>
      <c r="G43" s="164"/>
      <c r="H43" s="85"/>
      <c r="I43" s="85"/>
    </row>
    <row r="44" spans="1:9" x14ac:dyDescent="0.25">
      <c r="A44" s="124"/>
      <c r="B44" s="121"/>
      <c r="C44" s="122">
        <v>51</v>
      </c>
      <c r="D44" s="122" t="s">
        <v>113</v>
      </c>
      <c r="E44" s="164"/>
      <c r="F44" s="164"/>
      <c r="G44" s="164"/>
      <c r="H44" s="85"/>
      <c r="I44" s="85"/>
    </row>
    <row r="45" spans="1:9" x14ac:dyDescent="0.25">
      <c r="A45" s="124"/>
      <c r="B45" s="121"/>
      <c r="C45" s="122">
        <v>43</v>
      </c>
      <c r="D45" s="122" t="s">
        <v>44</v>
      </c>
      <c r="E45" s="164"/>
      <c r="F45" s="164"/>
      <c r="G45" s="164"/>
      <c r="H45" s="85"/>
      <c r="I45" s="85"/>
    </row>
    <row r="46" spans="1:9" x14ac:dyDescent="0.25">
      <c r="A46" s="124"/>
      <c r="B46" s="121"/>
      <c r="C46" s="122">
        <v>52</v>
      </c>
      <c r="D46" s="122" t="s">
        <v>43</v>
      </c>
      <c r="E46" s="164"/>
      <c r="F46" s="164"/>
      <c r="G46" s="164"/>
      <c r="H46" s="85"/>
      <c r="I46" s="85"/>
    </row>
    <row r="47" spans="1:9" ht="24.75" customHeight="1" x14ac:dyDescent="0.25">
      <c r="A47" s="171"/>
      <c r="B47" s="167">
        <v>67</v>
      </c>
      <c r="C47" s="168"/>
      <c r="D47" s="172" t="s">
        <v>132</v>
      </c>
      <c r="E47" s="173">
        <f t="shared" ref="E47:G47" si="28">SUM(E48)</f>
        <v>29124.162187271882</v>
      </c>
      <c r="F47" s="173">
        <f t="shared" si="28"/>
        <v>28000</v>
      </c>
      <c r="G47" s="173">
        <f t="shared" si="28"/>
        <v>33385.949999999997</v>
      </c>
      <c r="H47" s="85">
        <f t="shared" si="4"/>
        <v>114.6331687940903</v>
      </c>
      <c r="I47" s="85">
        <f t="shared" si="5"/>
        <v>119.23553571428572</v>
      </c>
    </row>
    <row r="48" spans="1:9" ht="60" x14ac:dyDescent="0.25">
      <c r="A48" s="118"/>
      <c r="B48" s="118">
        <v>671</v>
      </c>
      <c r="C48" s="119"/>
      <c r="D48" s="112" t="s">
        <v>133</v>
      </c>
      <c r="E48" s="161">
        <f t="shared" ref="E48" si="29">SUM(E49:E50)</f>
        <v>29124.162187271882</v>
      </c>
      <c r="F48" s="161">
        <f t="shared" ref="F48:G48" si="30">SUM(F49:F50)</f>
        <v>28000</v>
      </c>
      <c r="G48" s="161">
        <f t="shared" si="30"/>
        <v>33385.949999999997</v>
      </c>
      <c r="H48" s="85">
        <f t="shared" si="4"/>
        <v>114.6331687940903</v>
      </c>
      <c r="I48" s="85">
        <f t="shared" si="5"/>
        <v>119.23553571428572</v>
      </c>
    </row>
    <row r="49" spans="1:14" ht="45" x14ac:dyDescent="0.25">
      <c r="A49" s="114"/>
      <c r="B49" s="114">
        <v>6711</v>
      </c>
      <c r="C49" s="115"/>
      <c r="D49" s="116" t="s">
        <v>134</v>
      </c>
      <c r="E49" s="162">
        <f>(9600+209836)/7.5345</f>
        <v>29124.162187271882</v>
      </c>
      <c r="F49" s="162">
        <v>28000</v>
      </c>
      <c r="G49" s="162">
        <v>33385.949999999997</v>
      </c>
      <c r="H49" s="85">
        <f t="shared" si="4"/>
        <v>114.6331687940903</v>
      </c>
      <c r="I49" s="85">
        <f t="shared" si="5"/>
        <v>119.23553571428572</v>
      </c>
    </row>
    <row r="50" spans="1:14" ht="45" x14ac:dyDescent="0.25">
      <c r="A50" s="114"/>
      <c r="B50" s="114">
        <v>6712</v>
      </c>
      <c r="C50" s="115"/>
      <c r="D50" s="116" t="s">
        <v>135</v>
      </c>
      <c r="E50" s="162"/>
      <c r="F50" s="162"/>
      <c r="G50" s="162"/>
      <c r="H50" s="85"/>
      <c r="I50" s="85"/>
    </row>
    <row r="51" spans="1:14" x14ac:dyDescent="0.25">
      <c r="A51" s="121"/>
      <c r="B51" s="121"/>
      <c r="C51" s="122">
        <v>11</v>
      </c>
      <c r="D51" s="122" t="s">
        <v>18</v>
      </c>
      <c r="E51" s="164"/>
      <c r="F51" s="164">
        <v>955.62</v>
      </c>
      <c r="G51" s="164">
        <v>955.62</v>
      </c>
      <c r="H51" s="85"/>
      <c r="I51" s="85"/>
    </row>
    <row r="52" spans="1:14" x14ac:dyDescent="0.25">
      <c r="A52" s="121"/>
      <c r="B52" s="121"/>
      <c r="C52" s="122">
        <v>31</v>
      </c>
      <c r="D52" s="122" t="s">
        <v>147</v>
      </c>
      <c r="E52" s="164"/>
      <c r="F52" s="164"/>
      <c r="G52" s="164"/>
      <c r="H52" s="85"/>
      <c r="I52" s="85"/>
    </row>
    <row r="53" spans="1:14" x14ac:dyDescent="0.25">
      <c r="A53" s="121"/>
      <c r="B53" s="121"/>
      <c r="C53" s="122">
        <v>44</v>
      </c>
      <c r="D53" s="122" t="s">
        <v>142</v>
      </c>
      <c r="E53" s="165">
        <f t="shared" ref="E53" si="31">E49</f>
        <v>29124.162187271882</v>
      </c>
      <c r="F53" s="165">
        <v>27044.38</v>
      </c>
      <c r="G53" s="165">
        <f>G49-955.62</f>
        <v>32430.329999999998</v>
      </c>
      <c r="H53" s="85">
        <f t="shared" si="4"/>
        <v>111.35197569450774</v>
      </c>
      <c r="I53" s="85">
        <f t="shared" si="5"/>
        <v>119.91522822856355</v>
      </c>
    </row>
    <row r="54" spans="1:14" x14ac:dyDescent="0.25">
      <c r="A54" s="124"/>
      <c r="B54" s="121"/>
      <c r="C54" s="122">
        <v>51</v>
      </c>
      <c r="D54" s="122" t="s">
        <v>113</v>
      </c>
      <c r="E54" s="164"/>
      <c r="F54" s="164"/>
      <c r="G54" s="164"/>
      <c r="H54" s="85"/>
      <c r="I54" s="85"/>
    </row>
    <row r="55" spans="1:14" x14ac:dyDescent="0.25">
      <c r="A55" s="124"/>
      <c r="B55" s="121"/>
      <c r="C55" s="122">
        <v>43</v>
      </c>
      <c r="D55" s="122" t="s">
        <v>44</v>
      </c>
      <c r="E55" s="164"/>
      <c r="F55" s="164"/>
      <c r="G55" s="164"/>
      <c r="H55" s="85"/>
      <c r="I55" s="85"/>
    </row>
    <row r="56" spans="1:14" x14ac:dyDescent="0.25">
      <c r="A56" s="124"/>
      <c r="B56" s="121"/>
      <c r="C56" s="122">
        <v>52</v>
      </c>
      <c r="D56" s="122" t="s">
        <v>43</v>
      </c>
      <c r="E56" s="164"/>
      <c r="F56" s="164"/>
      <c r="G56" s="164"/>
      <c r="H56" s="85"/>
      <c r="I56" s="85"/>
    </row>
    <row r="57" spans="1:14" s="178" customFormat="1" x14ac:dyDescent="0.25">
      <c r="A57" s="174"/>
      <c r="B57" s="175" t="s">
        <v>136</v>
      </c>
      <c r="C57" s="176"/>
      <c r="D57" s="176"/>
      <c r="E57" s="177">
        <f>SUM(E9+E25+E34+E47)</f>
        <v>559493.7030240891</v>
      </c>
      <c r="F57" s="177">
        <f t="shared" ref="F57" si="32">SUM(F9+F25+F34+F47)</f>
        <v>613857.32000000007</v>
      </c>
      <c r="G57" s="177">
        <f>SUM(G9+G25+G34+G47)</f>
        <v>622269.12</v>
      </c>
      <c r="H57" s="85">
        <f t="shared" si="4"/>
        <v>111.22003994622405</v>
      </c>
      <c r="I57" s="85">
        <f t="shared" si="5"/>
        <v>101.37031843165119</v>
      </c>
    </row>
    <row r="58" spans="1:14" s="178" customFormat="1" x14ac:dyDescent="0.25">
      <c r="A58" s="179"/>
      <c r="B58" s="180"/>
      <c r="C58" s="181"/>
      <c r="D58" s="181"/>
      <c r="E58" s="182"/>
      <c r="F58" s="182"/>
      <c r="G58" s="182"/>
    </row>
    <row r="60" spans="1:14" ht="11.25" customHeight="1" x14ac:dyDescent="0.25">
      <c r="A60" s="225" t="s">
        <v>19</v>
      </c>
      <c r="B60" s="226"/>
      <c r="C60" s="226"/>
      <c r="D60" s="226"/>
      <c r="E60" s="226"/>
      <c r="F60" s="226"/>
      <c r="G60" s="226"/>
    </row>
    <row r="61" spans="1:14" hidden="1" x14ac:dyDescent="0.25">
      <c r="A61" s="155"/>
      <c r="B61" s="155"/>
      <c r="C61" s="155"/>
      <c r="D61" s="155"/>
      <c r="E61" s="155"/>
      <c r="F61" s="155"/>
      <c r="G61" s="156"/>
    </row>
    <row r="62" spans="1:14" ht="30" x14ac:dyDescent="0.25">
      <c r="A62" s="98" t="s">
        <v>14</v>
      </c>
      <c r="B62" s="99" t="s">
        <v>15</v>
      </c>
      <c r="C62" s="99" t="s">
        <v>16</v>
      </c>
      <c r="D62" s="99" t="s">
        <v>12</v>
      </c>
      <c r="E62" s="98" t="s">
        <v>165</v>
      </c>
      <c r="F62" s="98" t="s">
        <v>41</v>
      </c>
      <c r="G62" s="98" t="s">
        <v>164</v>
      </c>
      <c r="H62" s="98" t="s">
        <v>155</v>
      </c>
      <c r="I62" s="98" t="s">
        <v>155</v>
      </c>
    </row>
    <row r="63" spans="1:14" s="158" customFormat="1" ht="30" x14ac:dyDescent="0.25">
      <c r="A63" s="220">
        <v>1</v>
      </c>
      <c r="B63" s="220"/>
      <c r="C63" s="220"/>
      <c r="D63" s="220"/>
      <c r="E63" s="100">
        <v>2</v>
      </c>
      <c r="F63" s="101">
        <v>3</v>
      </c>
      <c r="G63" s="101">
        <v>4</v>
      </c>
      <c r="H63" s="100" t="s">
        <v>157</v>
      </c>
      <c r="I63" s="102" t="s">
        <v>158</v>
      </c>
      <c r="J63" s="157"/>
      <c r="K63" s="157"/>
      <c r="L63" s="157"/>
      <c r="M63" s="157"/>
      <c r="N63" s="157"/>
    </row>
    <row r="64" spans="1:14" x14ac:dyDescent="0.25">
      <c r="A64" s="103">
        <v>3</v>
      </c>
      <c r="B64" s="103"/>
      <c r="C64" s="103"/>
      <c r="D64" s="104" t="s">
        <v>20</v>
      </c>
      <c r="E64" s="105">
        <f>SUM(E65+E81+E121+E131)</f>
        <v>556150.0126086669</v>
      </c>
      <c r="F64" s="105">
        <f>SUM(F65+F81+F121+F131)</f>
        <v>611903.12</v>
      </c>
      <c r="G64" s="105">
        <f t="shared" ref="G64" si="33">SUM(G65+G81+G121+G131)</f>
        <v>614631.30000000005</v>
      </c>
      <c r="H64" s="85">
        <f>G64/E64*100</f>
        <v>110.51538003514949</v>
      </c>
      <c r="I64" s="85">
        <f>G64/F64*100</f>
        <v>100.44585162435517</v>
      </c>
    </row>
    <row r="65" spans="1:9" x14ac:dyDescent="0.25">
      <c r="A65" s="106"/>
      <c r="B65" s="107">
        <v>31</v>
      </c>
      <c r="C65" s="107"/>
      <c r="D65" s="108" t="s">
        <v>21</v>
      </c>
      <c r="E65" s="109">
        <f t="shared" ref="E65" si="34">SUM(E66,E70,E72)</f>
        <v>466945.89023823745</v>
      </c>
      <c r="F65" s="109">
        <f t="shared" ref="F65:G65" si="35">SUM(F66,F70,F72)</f>
        <v>520621.25</v>
      </c>
      <c r="G65" s="109">
        <f t="shared" si="35"/>
        <v>523397</v>
      </c>
      <c r="H65" s="85">
        <f>G65/E65*100</f>
        <v>112.08943283191999</v>
      </c>
      <c r="I65" s="85">
        <f t="shared" ref="I65:I127" si="36">G65/F65*100</f>
        <v>100.53316110320122</v>
      </c>
    </row>
    <row r="66" spans="1:9" x14ac:dyDescent="0.25">
      <c r="A66" s="110"/>
      <c r="B66" s="111">
        <v>311</v>
      </c>
      <c r="C66" s="111"/>
      <c r="D66" s="112" t="s">
        <v>48</v>
      </c>
      <c r="E66" s="113">
        <f t="shared" ref="E66" si="37">SUM(E67:E69)</f>
        <v>389085.23326033575</v>
      </c>
      <c r="F66" s="113">
        <f t="shared" ref="F66:G66" si="38">SUM(F67:F69)</f>
        <v>430819.13</v>
      </c>
      <c r="G66" s="113">
        <f t="shared" si="38"/>
        <v>431950.51</v>
      </c>
      <c r="H66" s="85">
        <f t="shared" ref="H66:H127" si="39">G66/E66*100</f>
        <v>111.01693744079546</v>
      </c>
      <c r="I66" s="85">
        <f t="shared" si="36"/>
        <v>100.26261136547024</v>
      </c>
    </row>
    <row r="67" spans="1:9" x14ac:dyDescent="0.25">
      <c r="A67" s="114"/>
      <c r="B67" s="114">
        <v>3111</v>
      </c>
      <c r="C67" s="115"/>
      <c r="D67" s="116" t="s">
        <v>60</v>
      </c>
      <c r="E67" s="117">
        <f>2931562.69/7.5345</f>
        <v>389085.23326033575</v>
      </c>
      <c r="F67" s="117">
        <v>430819.13</v>
      </c>
      <c r="G67" s="117">
        <v>431950.51</v>
      </c>
      <c r="H67" s="85">
        <f t="shared" si="39"/>
        <v>111.01693744079546</v>
      </c>
      <c r="I67" s="85">
        <f t="shared" si="36"/>
        <v>100.26261136547024</v>
      </c>
    </row>
    <row r="68" spans="1:9" x14ac:dyDescent="0.25">
      <c r="A68" s="114"/>
      <c r="B68" s="114">
        <v>3113</v>
      </c>
      <c r="C68" s="115"/>
      <c r="D68" s="116" t="s">
        <v>61</v>
      </c>
      <c r="E68" s="117"/>
      <c r="F68" s="117"/>
      <c r="G68" s="117"/>
      <c r="H68" s="85"/>
      <c r="I68" s="85"/>
    </row>
    <row r="69" spans="1:9" x14ac:dyDescent="0.25">
      <c r="A69" s="114"/>
      <c r="B69" s="114">
        <v>3114</v>
      </c>
      <c r="C69" s="115"/>
      <c r="D69" s="116" t="s">
        <v>62</v>
      </c>
      <c r="E69" s="117"/>
      <c r="F69" s="117"/>
      <c r="G69" s="117"/>
      <c r="H69" s="85"/>
      <c r="I69" s="85"/>
    </row>
    <row r="70" spans="1:9" x14ac:dyDescent="0.25">
      <c r="A70" s="118"/>
      <c r="B70" s="118">
        <v>312</v>
      </c>
      <c r="C70" s="119"/>
      <c r="D70" s="112" t="s">
        <v>63</v>
      </c>
      <c r="E70" s="120">
        <f t="shared" ref="E70:G70" si="40">E71</f>
        <v>13612.787842590749</v>
      </c>
      <c r="F70" s="120">
        <f t="shared" si="40"/>
        <v>18935.599999999999</v>
      </c>
      <c r="G70" s="120">
        <f t="shared" si="40"/>
        <v>20436.98</v>
      </c>
      <c r="H70" s="85">
        <f t="shared" si="39"/>
        <v>150.13074644459078</v>
      </c>
      <c r="I70" s="85">
        <f t="shared" si="36"/>
        <v>107.92887471218235</v>
      </c>
    </row>
    <row r="71" spans="1:9" x14ac:dyDescent="0.25">
      <c r="A71" s="114"/>
      <c r="B71" s="114">
        <v>3121</v>
      </c>
      <c r="C71" s="115"/>
      <c r="D71" s="116" t="s">
        <v>64</v>
      </c>
      <c r="E71" s="117">
        <f>102565.55/7.5345</f>
        <v>13612.787842590749</v>
      </c>
      <c r="F71" s="117">
        <v>18935.599999999999</v>
      </c>
      <c r="G71" s="117">
        <v>20436.98</v>
      </c>
      <c r="H71" s="85">
        <f t="shared" si="39"/>
        <v>150.13074644459078</v>
      </c>
      <c r="I71" s="85">
        <f t="shared" si="36"/>
        <v>107.92887471218235</v>
      </c>
    </row>
    <row r="72" spans="1:9" x14ac:dyDescent="0.25">
      <c r="A72" s="118"/>
      <c r="B72" s="118">
        <v>313</v>
      </c>
      <c r="C72" s="119"/>
      <c r="D72" s="112" t="s">
        <v>49</v>
      </c>
      <c r="E72" s="113">
        <f t="shared" ref="E72" si="41">SUM(E73:E74)</f>
        <v>64247.869135310902</v>
      </c>
      <c r="F72" s="113">
        <f t="shared" ref="F72:G72" si="42">SUM(F73:F74)</f>
        <v>70866.52</v>
      </c>
      <c r="G72" s="113">
        <f t="shared" si="42"/>
        <v>71009.509999999995</v>
      </c>
      <c r="H72" s="85">
        <f t="shared" si="39"/>
        <v>110.52430369394597</v>
      </c>
      <c r="I72" s="85">
        <f t="shared" si="36"/>
        <v>100.20177370075459</v>
      </c>
    </row>
    <row r="73" spans="1:9" ht="30" x14ac:dyDescent="0.25">
      <c r="A73" s="114"/>
      <c r="B73" s="114">
        <v>3131</v>
      </c>
      <c r="C73" s="115"/>
      <c r="D73" s="116" t="s">
        <v>65</v>
      </c>
      <c r="E73" s="117"/>
      <c r="F73" s="117"/>
      <c r="G73" s="117"/>
      <c r="H73" s="85"/>
      <c r="I73" s="85"/>
    </row>
    <row r="74" spans="1:9" ht="30" x14ac:dyDescent="0.25">
      <c r="A74" s="114"/>
      <c r="B74" s="114">
        <v>3132</v>
      </c>
      <c r="C74" s="115"/>
      <c r="D74" s="116" t="s">
        <v>66</v>
      </c>
      <c r="E74" s="117">
        <f>484075.57/7.5345</f>
        <v>64247.869135310902</v>
      </c>
      <c r="F74" s="117">
        <v>70866.52</v>
      </c>
      <c r="G74" s="117">
        <v>71009.509999999995</v>
      </c>
      <c r="H74" s="85">
        <f t="shared" si="39"/>
        <v>110.52430369394597</v>
      </c>
      <c r="I74" s="85">
        <f t="shared" si="36"/>
        <v>100.20177370075459</v>
      </c>
    </row>
    <row r="75" spans="1:9" x14ac:dyDescent="0.25">
      <c r="A75" s="121"/>
      <c r="B75" s="121"/>
      <c r="C75" s="122">
        <v>11</v>
      </c>
      <c r="D75" s="122" t="s">
        <v>18</v>
      </c>
      <c r="E75" s="123">
        <v>1274.1379999999999</v>
      </c>
      <c r="F75" s="123">
        <v>955.62</v>
      </c>
      <c r="G75" s="123">
        <v>955.62</v>
      </c>
      <c r="H75" s="85">
        <f t="shared" si="39"/>
        <v>75.001294993164009</v>
      </c>
      <c r="I75" s="85">
        <f t="shared" si="36"/>
        <v>100</v>
      </c>
    </row>
    <row r="76" spans="1:9" x14ac:dyDescent="0.25">
      <c r="A76" s="121"/>
      <c r="B76" s="121"/>
      <c r="C76" s="122">
        <v>31</v>
      </c>
      <c r="D76" s="122" t="s">
        <v>147</v>
      </c>
      <c r="E76" s="123"/>
      <c r="F76" s="123"/>
      <c r="G76" s="123"/>
      <c r="H76" s="85"/>
      <c r="I76" s="85"/>
    </row>
    <row r="77" spans="1:9" x14ac:dyDescent="0.25">
      <c r="A77" s="121"/>
      <c r="B77" s="121"/>
      <c r="C77" s="122">
        <v>44</v>
      </c>
      <c r="D77" s="122" t="s">
        <v>142</v>
      </c>
      <c r="E77" s="123"/>
      <c r="F77" s="123"/>
      <c r="G77" s="123"/>
      <c r="H77" s="85"/>
      <c r="I77" s="85"/>
    </row>
    <row r="78" spans="1:9" x14ac:dyDescent="0.25">
      <c r="A78" s="124"/>
      <c r="B78" s="121"/>
      <c r="C78" s="122">
        <v>51</v>
      </c>
      <c r="D78" s="122" t="s">
        <v>113</v>
      </c>
      <c r="E78" s="123"/>
      <c r="F78" s="123"/>
      <c r="G78" s="123"/>
      <c r="H78" s="85"/>
      <c r="I78" s="85"/>
    </row>
    <row r="79" spans="1:9" x14ac:dyDescent="0.25">
      <c r="A79" s="124"/>
      <c r="B79" s="121"/>
      <c r="C79" s="122">
        <v>43</v>
      </c>
      <c r="D79" s="122" t="s">
        <v>44</v>
      </c>
      <c r="E79" s="123">
        <v>19.91</v>
      </c>
      <c r="F79" s="123"/>
      <c r="G79" s="123">
        <v>20</v>
      </c>
      <c r="H79" s="85"/>
      <c r="I79" s="85"/>
    </row>
    <row r="80" spans="1:9" x14ac:dyDescent="0.25">
      <c r="A80" s="124"/>
      <c r="B80" s="121"/>
      <c r="C80" s="122">
        <v>52</v>
      </c>
      <c r="D80" s="122" t="s">
        <v>43</v>
      </c>
      <c r="E80" s="123">
        <f>E65-E75-E79</f>
        <v>465651.8422382375</v>
      </c>
      <c r="F80" s="123">
        <v>519665.63</v>
      </c>
      <c r="G80" s="123">
        <v>522421.38</v>
      </c>
      <c r="H80" s="85">
        <f t="shared" si="39"/>
        <v>112.19141268482686</v>
      </c>
      <c r="I80" s="85">
        <f t="shared" si="36"/>
        <v>100.53029291161704</v>
      </c>
    </row>
    <row r="81" spans="1:9" x14ac:dyDescent="0.25">
      <c r="A81" s="125"/>
      <c r="B81" s="126">
        <v>32</v>
      </c>
      <c r="C81" s="127"/>
      <c r="D81" s="108" t="s">
        <v>32</v>
      </c>
      <c r="E81" s="109">
        <f>SUM(E82,E87,E95,E105,E107)</f>
        <v>82155.154290264778</v>
      </c>
      <c r="F81" s="109">
        <f t="shared" ref="F81:G81" si="43">SUM(F82,F87,F95,F105,F107)</f>
        <v>87416.91</v>
      </c>
      <c r="G81" s="109">
        <f t="shared" si="43"/>
        <v>87397.290000000008</v>
      </c>
      <c r="H81" s="85">
        <f t="shared" si="39"/>
        <v>106.3807751990996</v>
      </c>
      <c r="I81" s="85">
        <f t="shared" si="36"/>
        <v>99.977555829873197</v>
      </c>
    </row>
    <row r="82" spans="1:9" x14ac:dyDescent="0.25">
      <c r="A82" s="128"/>
      <c r="B82" s="129">
        <v>321</v>
      </c>
      <c r="C82" s="130"/>
      <c r="D82" s="112" t="s">
        <v>50</v>
      </c>
      <c r="E82" s="113">
        <f t="shared" ref="E82" si="44">SUM(E83:E86)</f>
        <v>21588.178379454508</v>
      </c>
      <c r="F82" s="113">
        <f t="shared" ref="F82:G82" si="45">SUM(F83:F86)</f>
        <v>21766.5</v>
      </c>
      <c r="G82" s="113">
        <f t="shared" si="45"/>
        <v>21349.95</v>
      </c>
      <c r="H82" s="85">
        <f t="shared" si="39"/>
        <v>98.896486886169015</v>
      </c>
      <c r="I82" s="85">
        <f t="shared" si="36"/>
        <v>98.086279374267804</v>
      </c>
    </row>
    <row r="83" spans="1:9" x14ac:dyDescent="0.25">
      <c r="A83" s="131"/>
      <c r="B83" s="132">
        <v>3211</v>
      </c>
      <c r="C83" s="115"/>
      <c r="D83" s="116" t="s">
        <v>67</v>
      </c>
      <c r="E83" s="187">
        <v>1537.9919039086867</v>
      </c>
      <c r="F83" s="117">
        <v>2850</v>
      </c>
      <c r="G83" s="117">
        <v>2623.45</v>
      </c>
      <c r="H83" s="85">
        <f t="shared" si="39"/>
        <v>170.57632054711769</v>
      </c>
      <c r="I83" s="85">
        <f t="shared" si="36"/>
        <v>92.050877192982455</v>
      </c>
    </row>
    <row r="84" spans="1:9" ht="30" x14ac:dyDescent="0.25">
      <c r="A84" s="131"/>
      <c r="B84" s="114">
        <v>3212</v>
      </c>
      <c r="C84" s="115"/>
      <c r="D84" s="116" t="s">
        <v>68</v>
      </c>
      <c r="E84" s="187">
        <v>18594.217267237374</v>
      </c>
      <c r="F84" s="117">
        <v>17280</v>
      </c>
      <c r="G84" s="117">
        <v>17255.68</v>
      </c>
      <c r="H84" s="85">
        <f t="shared" si="39"/>
        <v>92.801325014116898</v>
      </c>
      <c r="I84" s="85">
        <f t="shared" si="36"/>
        <v>99.859259259259261</v>
      </c>
    </row>
    <row r="85" spans="1:9" ht="30" x14ac:dyDescent="0.25">
      <c r="A85" s="131"/>
      <c r="B85" s="114">
        <v>3213</v>
      </c>
      <c r="C85" s="115"/>
      <c r="D85" s="116" t="s">
        <v>69</v>
      </c>
      <c r="E85" s="187">
        <v>208.37480921096289</v>
      </c>
      <c r="F85" s="117">
        <v>236.5</v>
      </c>
      <c r="G85" s="117">
        <v>316.5</v>
      </c>
      <c r="H85" s="85">
        <f t="shared" si="39"/>
        <v>151.88976114649682</v>
      </c>
      <c r="I85" s="85">
        <f t="shared" si="36"/>
        <v>133.82663847780128</v>
      </c>
    </row>
    <row r="86" spans="1:9" ht="30" x14ac:dyDescent="0.25">
      <c r="A86" s="131"/>
      <c r="B86" s="114">
        <v>3214</v>
      </c>
      <c r="C86" s="115"/>
      <c r="D86" s="116" t="s">
        <v>70</v>
      </c>
      <c r="E86" s="187">
        <v>1247.5943990974849</v>
      </c>
      <c r="F86" s="117">
        <v>1400</v>
      </c>
      <c r="G86" s="117">
        <v>1154.32</v>
      </c>
      <c r="H86" s="85">
        <f t="shared" si="39"/>
        <v>92.523659999999992</v>
      </c>
      <c r="I86" s="85">
        <f t="shared" si="36"/>
        <v>82.451428571428565</v>
      </c>
    </row>
    <row r="87" spans="1:9" x14ac:dyDescent="0.25">
      <c r="A87" s="133"/>
      <c r="B87" s="134">
        <v>322</v>
      </c>
      <c r="C87" s="130"/>
      <c r="D87" s="112" t="s">
        <v>51</v>
      </c>
      <c r="E87" s="135">
        <f>SUM(E88:E94)</f>
        <v>31483.713584179441</v>
      </c>
      <c r="F87" s="135">
        <f t="shared" ref="F87:G87" si="46">SUM(F88:F94)</f>
        <v>39346.550000000003</v>
      </c>
      <c r="G87" s="135">
        <f t="shared" si="46"/>
        <v>39595.360000000008</v>
      </c>
      <c r="H87" s="85">
        <f t="shared" si="39"/>
        <v>125.76457949959456</v>
      </c>
      <c r="I87" s="85">
        <f t="shared" si="36"/>
        <v>100.63235531450663</v>
      </c>
    </row>
    <row r="88" spans="1:9" ht="30" x14ac:dyDescent="0.25">
      <c r="A88" s="136"/>
      <c r="B88" s="114">
        <v>3221</v>
      </c>
      <c r="C88" s="115"/>
      <c r="D88" s="116" t="s">
        <v>71</v>
      </c>
      <c r="E88" s="187">
        <v>4165.0501028601766</v>
      </c>
      <c r="F88" s="137">
        <v>4775</v>
      </c>
      <c r="G88" s="137">
        <v>5336.36</v>
      </c>
      <c r="H88" s="85">
        <f>G88/E88*100</f>
        <v>128.12234830825864</v>
      </c>
      <c r="I88" s="85">
        <f t="shared" si="36"/>
        <v>111.75623036649213</v>
      </c>
    </row>
    <row r="89" spans="1:9" x14ac:dyDescent="0.25">
      <c r="A89" s="6"/>
      <c r="B89" s="114">
        <v>3222</v>
      </c>
      <c r="C89" s="115"/>
      <c r="D89" s="116" t="s">
        <v>72</v>
      </c>
      <c r="E89" s="187">
        <v>14032.828986661358</v>
      </c>
      <c r="F89" s="137">
        <v>22800</v>
      </c>
      <c r="G89" s="137">
        <v>23588.63</v>
      </c>
      <c r="H89" s="85">
        <f t="shared" si="39"/>
        <v>168.09604123603111</v>
      </c>
      <c r="I89" s="85">
        <f t="shared" si="36"/>
        <v>103.45890350877194</v>
      </c>
    </row>
    <row r="90" spans="1:9" x14ac:dyDescent="0.25">
      <c r="A90" s="6"/>
      <c r="B90" s="138">
        <v>3223</v>
      </c>
      <c r="C90" s="139"/>
      <c r="D90" s="116" t="s">
        <v>73</v>
      </c>
      <c r="E90" s="187">
        <v>9114.9379520870662</v>
      </c>
      <c r="F90" s="137">
        <v>8000</v>
      </c>
      <c r="G90" s="137">
        <v>7119.96</v>
      </c>
      <c r="H90" s="85">
        <f t="shared" si="39"/>
        <v>78.113093445356128</v>
      </c>
      <c r="I90" s="85">
        <f t="shared" si="36"/>
        <v>88.999499999999998</v>
      </c>
    </row>
    <row r="91" spans="1:9" ht="30" x14ac:dyDescent="0.25">
      <c r="A91" s="6"/>
      <c r="B91" s="132">
        <v>3224</v>
      </c>
      <c r="C91" s="132"/>
      <c r="D91" s="116" t="s">
        <v>74</v>
      </c>
      <c r="E91" s="187">
        <v>1682.8628309775036</v>
      </c>
      <c r="F91" s="137">
        <v>1700</v>
      </c>
      <c r="G91" s="137">
        <v>1433.23</v>
      </c>
      <c r="H91" s="85">
        <f t="shared" si="39"/>
        <v>85.166180725941729</v>
      </c>
      <c r="I91" s="85">
        <f t="shared" si="36"/>
        <v>84.307647058823534</v>
      </c>
    </row>
    <row r="92" spans="1:9" x14ac:dyDescent="0.25">
      <c r="A92" s="6"/>
      <c r="B92" s="132">
        <v>3225</v>
      </c>
      <c r="C92" s="115"/>
      <c r="D92" s="116" t="s">
        <v>75</v>
      </c>
      <c r="E92" s="187">
        <v>2340.8255358683391</v>
      </c>
      <c r="F92" s="137">
        <v>1906</v>
      </c>
      <c r="G92" s="137">
        <v>1850.42</v>
      </c>
      <c r="H92" s="85">
        <f t="shared" si="39"/>
        <v>79.049889521714363</v>
      </c>
      <c r="I92" s="85">
        <f t="shared" si="36"/>
        <v>97.083945435466944</v>
      </c>
    </row>
    <row r="93" spans="1:9" ht="30" x14ac:dyDescent="0.25">
      <c r="A93" s="6"/>
      <c r="B93" s="140">
        <v>3226</v>
      </c>
      <c r="C93" s="6"/>
      <c r="D93" s="116" t="s">
        <v>76</v>
      </c>
      <c r="E93" s="187">
        <v>0</v>
      </c>
      <c r="F93" s="137">
        <v>0</v>
      </c>
      <c r="G93" s="137"/>
      <c r="H93" s="85"/>
      <c r="I93" s="85"/>
    </row>
    <row r="94" spans="1:9" ht="30" x14ac:dyDescent="0.25">
      <c r="A94" s="6"/>
      <c r="B94" s="140">
        <v>3227</v>
      </c>
      <c r="C94" s="6"/>
      <c r="D94" s="116" t="s">
        <v>77</v>
      </c>
      <c r="E94" s="187">
        <v>147.20817572499834</v>
      </c>
      <c r="F94" s="137">
        <v>165.55</v>
      </c>
      <c r="G94" s="137">
        <v>266.76</v>
      </c>
      <c r="H94" s="85">
        <f t="shared" si="39"/>
        <v>181.21276123843697</v>
      </c>
      <c r="I94" s="85">
        <f t="shared" si="36"/>
        <v>161.13560857746901</v>
      </c>
    </row>
    <row r="95" spans="1:9" x14ac:dyDescent="0.25">
      <c r="A95" s="141"/>
      <c r="B95" s="142">
        <v>323</v>
      </c>
      <c r="C95" s="141"/>
      <c r="D95" s="112" t="s">
        <v>52</v>
      </c>
      <c r="E95" s="135">
        <f t="shared" ref="E95" si="47">SUM(E96:E104)</f>
        <v>14926.288406662685</v>
      </c>
      <c r="F95" s="135">
        <f t="shared" ref="F95:G95" si="48">SUM(F96:F104)</f>
        <v>16527.5</v>
      </c>
      <c r="G95" s="135">
        <f t="shared" si="48"/>
        <v>16490.11</v>
      </c>
      <c r="H95" s="85">
        <f t="shared" si="39"/>
        <v>110.47696219402587</v>
      </c>
      <c r="I95" s="85">
        <f t="shared" si="36"/>
        <v>99.773770987747696</v>
      </c>
    </row>
    <row r="96" spans="1:9" ht="30" x14ac:dyDescent="0.25">
      <c r="A96" s="143"/>
      <c r="B96" s="140">
        <v>3231</v>
      </c>
      <c r="C96" s="6"/>
      <c r="D96" s="116" t="s">
        <v>78</v>
      </c>
      <c r="E96" s="187">
        <v>4559.1665007631564</v>
      </c>
      <c r="F96" s="137">
        <v>3765</v>
      </c>
      <c r="G96" s="137">
        <v>3679.76</v>
      </c>
      <c r="H96" s="85">
        <f t="shared" si="39"/>
        <v>80.711244026381735</v>
      </c>
      <c r="I96" s="85">
        <f t="shared" si="36"/>
        <v>97.73598937583003</v>
      </c>
    </row>
    <row r="97" spans="1:9" ht="30" x14ac:dyDescent="0.25">
      <c r="A97" s="6"/>
      <c r="B97" s="140">
        <v>3232</v>
      </c>
      <c r="C97" s="6"/>
      <c r="D97" s="116" t="s">
        <v>79</v>
      </c>
      <c r="E97" s="187">
        <v>734.25575685181491</v>
      </c>
      <c r="F97" s="137">
        <v>3000</v>
      </c>
      <c r="G97" s="137">
        <v>2921.74</v>
      </c>
      <c r="H97" s="85">
        <f t="shared" si="39"/>
        <v>397.91856893668944</v>
      </c>
      <c r="I97" s="85">
        <f t="shared" si="36"/>
        <v>97.391333333333336</v>
      </c>
    </row>
    <row r="98" spans="1:9" ht="30" x14ac:dyDescent="0.25">
      <c r="A98" s="6"/>
      <c r="B98" s="140">
        <v>3233</v>
      </c>
      <c r="C98" s="6"/>
      <c r="D98" s="116" t="s">
        <v>80</v>
      </c>
      <c r="E98" s="187">
        <v>127.41389607804101</v>
      </c>
      <c r="F98" s="137">
        <v>128</v>
      </c>
      <c r="G98" s="137">
        <v>127.44</v>
      </c>
      <c r="H98" s="85">
        <f t="shared" si="39"/>
        <v>100.02048750000002</v>
      </c>
      <c r="I98" s="85">
        <f t="shared" si="36"/>
        <v>99.5625</v>
      </c>
    </row>
    <row r="99" spans="1:9" x14ac:dyDescent="0.25">
      <c r="A99" s="6"/>
      <c r="B99" s="140">
        <v>3234</v>
      </c>
      <c r="C99" s="6"/>
      <c r="D99" s="116" t="s">
        <v>81</v>
      </c>
      <c r="E99" s="187">
        <v>3611.4274338044988</v>
      </c>
      <c r="F99" s="137">
        <v>3200</v>
      </c>
      <c r="G99" s="137">
        <v>3202.12</v>
      </c>
      <c r="H99" s="85">
        <f t="shared" si="39"/>
        <v>88.666325398837955</v>
      </c>
      <c r="I99" s="85">
        <f t="shared" si="36"/>
        <v>100.06625</v>
      </c>
    </row>
    <row r="100" spans="1:9" x14ac:dyDescent="0.25">
      <c r="A100" s="6"/>
      <c r="B100" s="140">
        <v>3235</v>
      </c>
      <c r="C100" s="6"/>
      <c r="D100" s="116" t="s">
        <v>82</v>
      </c>
      <c r="E100" s="187">
        <v>0</v>
      </c>
      <c r="F100" s="137"/>
      <c r="G100" s="137"/>
      <c r="H100" s="85"/>
      <c r="I100" s="85"/>
    </row>
    <row r="101" spans="1:9" ht="30" x14ac:dyDescent="0.25">
      <c r="A101" s="6"/>
      <c r="B101" s="140">
        <v>3236</v>
      </c>
      <c r="C101" s="6"/>
      <c r="D101" s="116" t="s">
        <v>83</v>
      </c>
      <c r="E101" s="187">
        <v>1265.0381578074191</v>
      </c>
      <c r="F101" s="137">
        <v>965</v>
      </c>
      <c r="G101" s="137">
        <v>964.24</v>
      </c>
      <c r="H101" s="85">
        <f t="shared" si="39"/>
        <v>76.222206741275983</v>
      </c>
      <c r="I101" s="85">
        <f t="shared" si="36"/>
        <v>99.921243523316065</v>
      </c>
    </row>
    <row r="102" spans="1:9" x14ac:dyDescent="0.25">
      <c r="A102" s="6"/>
      <c r="B102" s="140">
        <v>3237</v>
      </c>
      <c r="C102" s="6"/>
      <c r="D102" s="116" t="s">
        <v>84</v>
      </c>
      <c r="E102" s="187">
        <v>0</v>
      </c>
      <c r="F102" s="137">
        <v>3187.5</v>
      </c>
      <c r="G102" s="137">
        <v>3187.5</v>
      </c>
      <c r="H102" s="85"/>
      <c r="I102" s="85">
        <f t="shared" si="36"/>
        <v>100</v>
      </c>
    </row>
    <row r="103" spans="1:9" x14ac:dyDescent="0.25">
      <c r="A103" s="6"/>
      <c r="B103" s="140">
        <v>3238</v>
      </c>
      <c r="C103" s="6"/>
      <c r="D103" s="116" t="s">
        <v>85</v>
      </c>
      <c r="E103" s="187">
        <v>913.55232596721737</v>
      </c>
      <c r="F103" s="137">
        <v>950</v>
      </c>
      <c r="G103" s="137">
        <v>939.62</v>
      </c>
      <c r="H103" s="85">
        <f t="shared" si="39"/>
        <v>102.8534407161827</v>
      </c>
      <c r="I103" s="85">
        <f t="shared" si="36"/>
        <v>98.907368421052638</v>
      </c>
    </row>
    <row r="104" spans="1:9" x14ac:dyDescent="0.25">
      <c r="A104" s="6"/>
      <c r="B104" s="140">
        <v>3239</v>
      </c>
      <c r="C104" s="6"/>
      <c r="D104" s="116" t="s">
        <v>86</v>
      </c>
      <c r="E104" s="187">
        <v>3715.4343353905365</v>
      </c>
      <c r="F104" s="137">
        <v>1332</v>
      </c>
      <c r="G104" s="137">
        <v>1467.69</v>
      </c>
      <c r="H104" s="85">
        <f t="shared" si="39"/>
        <v>39.502514847856361</v>
      </c>
      <c r="I104" s="85">
        <f t="shared" si="36"/>
        <v>110.18693693693693</v>
      </c>
    </row>
    <row r="105" spans="1:9" ht="30" x14ac:dyDescent="0.25">
      <c r="A105" s="141"/>
      <c r="B105" s="142">
        <v>324</v>
      </c>
      <c r="C105" s="141"/>
      <c r="D105" s="112" t="s">
        <v>87</v>
      </c>
      <c r="E105" s="135">
        <f t="shared" ref="E105:G105" si="49">E106</f>
        <v>0</v>
      </c>
      <c r="F105" s="135">
        <f t="shared" si="49"/>
        <v>0</v>
      </c>
      <c r="G105" s="135">
        <f t="shared" si="49"/>
        <v>0</v>
      </c>
      <c r="H105" s="85"/>
      <c r="I105" s="85"/>
    </row>
    <row r="106" spans="1:9" ht="30" x14ac:dyDescent="0.25">
      <c r="A106" s="143"/>
      <c r="B106" s="144">
        <v>3241</v>
      </c>
      <c r="C106" s="143"/>
      <c r="D106" s="116" t="s">
        <v>115</v>
      </c>
      <c r="E106" s="145"/>
      <c r="F106" s="145"/>
      <c r="G106" s="145"/>
      <c r="H106" s="85"/>
      <c r="I106" s="85"/>
    </row>
    <row r="107" spans="1:9" ht="30" x14ac:dyDescent="0.25">
      <c r="A107" s="141"/>
      <c r="B107" s="142">
        <v>329</v>
      </c>
      <c r="C107" s="141"/>
      <c r="D107" s="112" t="s">
        <v>88</v>
      </c>
      <c r="E107" s="135">
        <f t="shared" ref="E107" si="50">SUM(E108:E114)</f>
        <v>14156.973919968146</v>
      </c>
      <c r="F107" s="135">
        <f t="shared" ref="F107:G107" si="51">SUM(F108:F114)</f>
        <v>9776.36</v>
      </c>
      <c r="G107" s="135">
        <f t="shared" si="51"/>
        <v>9961.8700000000008</v>
      </c>
      <c r="H107" s="85">
        <f t="shared" si="39"/>
        <v>70.367227179453735</v>
      </c>
      <c r="I107" s="85">
        <f t="shared" si="36"/>
        <v>101.89753650642982</v>
      </c>
    </row>
    <row r="108" spans="1:9" ht="45" x14ac:dyDescent="0.25">
      <c r="A108" s="143"/>
      <c r="B108" s="140">
        <v>3291</v>
      </c>
      <c r="C108" s="6"/>
      <c r="D108" s="116" t="s">
        <v>89</v>
      </c>
      <c r="E108" s="187">
        <v>0</v>
      </c>
      <c r="F108" s="137">
        <v>150</v>
      </c>
      <c r="G108" s="137">
        <v>150</v>
      </c>
      <c r="H108" s="85"/>
      <c r="I108" s="85"/>
    </row>
    <row r="109" spans="1:9" x14ac:dyDescent="0.25">
      <c r="A109" s="6"/>
      <c r="B109" s="140">
        <v>3292</v>
      </c>
      <c r="C109" s="6"/>
      <c r="D109" s="116" t="s">
        <v>90</v>
      </c>
      <c r="E109" s="187">
        <v>0</v>
      </c>
      <c r="F109" s="137"/>
      <c r="G109" s="137"/>
      <c r="H109" s="85"/>
      <c r="I109" s="85"/>
    </row>
    <row r="110" spans="1:9" x14ac:dyDescent="0.25">
      <c r="A110" s="6"/>
      <c r="B110" s="140">
        <v>3293</v>
      </c>
      <c r="C110" s="6"/>
      <c r="D110" s="116" t="s">
        <v>91</v>
      </c>
      <c r="E110" s="187">
        <v>0</v>
      </c>
      <c r="F110" s="137"/>
      <c r="G110" s="137"/>
      <c r="H110" s="85"/>
      <c r="I110" s="85"/>
    </row>
    <row r="111" spans="1:9" x14ac:dyDescent="0.25">
      <c r="A111" s="6"/>
      <c r="B111" s="140">
        <v>3294</v>
      </c>
      <c r="C111" s="6"/>
      <c r="D111" s="116" t="s">
        <v>92</v>
      </c>
      <c r="E111" s="187">
        <v>172.53965093901385</v>
      </c>
      <c r="F111" s="137">
        <v>176.36</v>
      </c>
      <c r="G111" s="137">
        <v>176.36</v>
      </c>
      <c r="H111" s="85">
        <f t="shared" si="39"/>
        <v>102.21418615384617</v>
      </c>
      <c r="I111" s="85">
        <f t="shared" si="36"/>
        <v>100</v>
      </c>
    </row>
    <row r="112" spans="1:9" x14ac:dyDescent="0.25">
      <c r="A112" s="6"/>
      <c r="B112" s="140">
        <v>3295</v>
      </c>
      <c r="C112" s="6"/>
      <c r="D112" s="116" t="s">
        <v>93</v>
      </c>
      <c r="E112" s="187">
        <v>1673.966421129471</v>
      </c>
      <c r="F112" s="137">
        <v>1700</v>
      </c>
      <c r="G112" s="137">
        <v>1678.71</v>
      </c>
      <c r="H112" s="85">
        <f t="shared" si="39"/>
        <v>100.28337359762143</v>
      </c>
      <c r="I112" s="85">
        <f t="shared" si="36"/>
        <v>98.747647058823532</v>
      </c>
    </row>
    <row r="113" spans="1:9" x14ac:dyDescent="0.25">
      <c r="A113" s="6"/>
      <c r="B113" s="140">
        <v>3296</v>
      </c>
      <c r="C113" s="6"/>
      <c r="D113" s="116" t="s">
        <v>94</v>
      </c>
      <c r="E113" s="187">
        <v>3598.496250580662</v>
      </c>
      <c r="F113" s="137"/>
      <c r="G113" s="137"/>
      <c r="H113" s="85">
        <f t="shared" si="39"/>
        <v>0</v>
      </c>
      <c r="I113" s="85"/>
    </row>
    <row r="114" spans="1:9" ht="30" x14ac:dyDescent="0.25">
      <c r="A114" s="6"/>
      <c r="B114" s="140">
        <v>3299</v>
      </c>
      <c r="C114" s="6"/>
      <c r="D114" s="116" t="s">
        <v>53</v>
      </c>
      <c r="E114" s="187">
        <v>8711.9715973189996</v>
      </c>
      <c r="F114" s="137">
        <v>7750</v>
      </c>
      <c r="G114" s="137">
        <v>7956.8</v>
      </c>
      <c r="H114" s="85">
        <f t="shared" si="39"/>
        <v>91.331794544057118</v>
      </c>
      <c r="I114" s="85">
        <f t="shared" si="36"/>
        <v>102.6683870967742</v>
      </c>
    </row>
    <row r="115" spans="1:9" x14ac:dyDescent="0.25">
      <c r="A115" s="121"/>
      <c r="B115" s="121"/>
      <c r="C115" s="122">
        <v>11</v>
      </c>
      <c r="D115" s="122" t="s">
        <v>18</v>
      </c>
      <c r="E115" s="188">
        <v>0</v>
      </c>
      <c r="F115" s="123"/>
      <c r="G115" s="123"/>
      <c r="H115" s="85"/>
      <c r="I115" s="85"/>
    </row>
    <row r="116" spans="1:9" x14ac:dyDescent="0.25">
      <c r="A116" s="121"/>
      <c r="B116" s="121"/>
      <c r="C116" s="122">
        <v>31</v>
      </c>
      <c r="D116" s="122" t="s">
        <v>147</v>
      </c>
      <c r="E116" s="188">
        <v>885.26</v>
      </c>
      <c r="F116" s="123">
        <v>1832</v>
      </c>
      <c r="G116" s="123">
        <v>2099.27</v>
      </c>
      <c r="H116" s="85">
        <f t="shared" si="39"/>
        <v>237.13598264916521</v>
      </c>
      <c r="I116" s="85">
        <f t="shared" si="36"/>
        <v>114.58897379912662</v>
      </c>
    </row>
    <row r="117" spans="1:9" x14ac:dyDescent="0.25">
      <c r="A117" s="121"/>
      <c r="B117" s="121"/>
      <c r="C117" s="122">
        <v>44</v>
      </c>
      <c r="D117" s="122" t="s">
        <v>142</v>
      </c>
      <c r="E117" s="188">
        <v>30556.614241157342</v>
      </c>
      <c r="F117" s="123">
        <v>32431.24</v>
      </c>
      <c r="G117" s="123">
        <f>31961.78-243.21</f>
        <v>31718.57</v>
      </c>
      <c r="H117" s="85">
        <f t="shared" si="39"/>
        <v>103.80263254846342</v>
      </c>
      <c r="I117" s="85">
        <f t="shared" si="36"/>
        <v>97.8025200393201</v>
      </c>
    </row>
    <row r="118" spans="1:9" x14ac:dyDescent="0.25">
      <c r="A118" s="124"/>
      <c r="B118" s="121"/>
      <c r="C118" s="122">
        <v>51</v>
      </c>
      <c r="D118" s="122" t="s">
        <v>113</v>
      </c>
      <c r="E118" s="188">
        <v>1838.7351516358085</v>
      </c>
      <c r="F118" s="123">
        <v>243.21</v>
      </c>
      <c r="G118" s="123">
        <v>243.21</v>
      </c>
      <c r="H118" s="85">
        <f t="shared" si="39"/>
        <v>13.227027273809997</v>
      </c>
      <c r="I118" s="85">
        <f t="shared" si="36"/>
        <v>100</v>
      </c>
    </row>
    <row r="119" spans="1:9" x14ac:dyDescent="0.25">
      <c r="A119" s="124"/>
      <c r="B119" s="121"/>
      <c r="C119" s="122">
        <v>43</v>
      </c>
      <c r="D119" s="122" t="s">
        <v>44</v>
      </c>
      <c r="E119" s="188">
        <v>11441.177251310637</v>
      </c>
      <c r="F119" s="123">
        <v>10990</v>
      </c>
      <c r="G119" s="123">
        <f>11052.17-600</f>
        <v>10452.17</v>
      </c>
      <c r="H119" s="85">
        <f t="shared" si="39"/>
        <v>91.355721272499807</v>
      </c>
      <c r="I119" s="85">
        <f t="shared" si="36"/>
        <v>95.106187443130125</v>
      </c>
    </row>
    <row r="120" spans="1:9" x14ac:dyDescent="0.25">
      <c r="A120" s="124"/>
      <c r="B120" s="121"/>
      <c r="C120" s="122">
        <v>52</v>
      </c>
      <c r="D120" s="122" t="s">
        <v>43</v>
      </c>
      <c r="E120" s="188">
        <v>24742.760634415023</v>
      </c>
      <c r="F120" s="123">
        <v>41920.46</v>
      </c>
      <c r="G120" s="123">
        <f>130.87+17255.68+244.46+23588.63+1664.43</f>
        <v>42884.07</v>
      </c>
      <c r="H120" s="85">
        <f t="shared" si="39"/>
        <v>173.31966563323576</v>
      </c>
      <c r="I120" s="85">
        <f t="shared" si="36"/>
        <v>102.29866275322361</v>
      </c>
    </row>
    <row r="121" spans="1:9" x14ac:dyDescent="0.25">
      <c r="A121" s="146"/>
      <c r="B121" s="147">
        <v>34</v>
      </c>
      <c r="C121" s="146"/>
      <c r="D121" s="108" t="s">
        <v>54</v>
      </c>
      <c r="E121" s="109">
        <f t="shared" ref="E121:G121" si="52">E122</f>
        <v>3150.0019908421264</v>
      </c>
      <c r="F121" s="109">
        <f t="shared" si="52"/>
        <v>490</v>
      </c>
      <c r="G121" s="109">
        <f t="shared" si="52"/>
        <v>462.05</v>
      </c>
      <c r="H121" s="85">
        <f t="shared" si="39"/>
        <v>14.668244697727154</v>
      </c>
      <c r="I121" s="85">
        <f t="shared" si="36"/>
        <v>94.295918367346943</v>
      </c>
    </row>
    <row r="122" spans="1:9" x14ac:dyDescent="0.25">
      <c r="A122" s="141"/>
      <c r="B122" s="142">
        <v>343</v>
      </c>
      <c r="C122" s="141"/>
      <c r="D122" s="112" t="s">
        <v>55</v>
      </c>
      <c r="E122" s="135">
        <f t="shared" ref="E122" si="53">SUM(E123:E124)</f>
        <v>3150.0019908421264</v>
      </c>
      <c r="F122" s="135">
        <f t="shared" ref="F122:G122" si="54">SUM(F123:F124)</f>
        <v>490</v>
      </c>
      <c r="G122" s="135">
        <f t="shared" si="54"/>
        <v>462.05</v>
      </c>
      <c r="H122" s="85">
        <f t="shared" si="39"/>
        <v>14.668244697727154</v>
      </c>
      <c r="I122" s="85">
        <f t="shared" si="36"/>
        <v>94.295918367346943</v>
      </c>
    </row>
    <row r="123" spans="1:9" ht="30" x14ac:dyDescent="0.25">
      <c r="A123" s="143"/>
      <c r="B123" s="140">
        <v>3431</v>
      </c>
      <c r="C123" s="6"/>
      <c r="D123" s="116" t="s">
        <v>95</v>
      </c>
      <c r="E123" s="137">
        <f>3801.97/7.5345</f>
        <v>504.60813590815576</v>
      </c>
      <c r="F123" s="137">
        <v>490</v>
      </c>
      <c r="G123" s="137">
        <v>462.05</v>
      </c>
      <c r="H123" s="85">
        <f t="shared" si="39"/>
        <v>91.56610191558589</v>
      </c>
      <c r="I123" s="85">
        <f t="shared" si="36"/>
        <v>94.295918367346943</v>
      </c>
    </row>
    <row r="124" spans="1:9" x14ac:dyDescent="0.25">
      <c r="A124" s="6"/>
      <c r="B124" s="140">
        <v>3433</v>
      </c>
      <c r="C124" s="6"/>
      <c r="D124" s="116" t="s">
        <v>96</v>
      </c>
      <c r="E124" s="137">
        <f>19931.72/7.5345</f>
        <v>2645.3938549339705</v>
      </c>
      <c r="F124" s="137"/>
      <c r="G124" s="137"/>
      <c r="H124" s="85"/>
      <c r="I124" s="85"/>
    </row>
    <row r="125" spans="1:9" x14ac:dyDescent="0.25">
      <c r="A125" s="121"/>
      <c r="B125" s="121"/>
      <c r="C125" s="122">
        <v>11</v>
      </c>
      <c r="D125" s="122" t="s">
        <v>18</v>
      </c>
      <c r="E125" s="123"/>
      <c r="F125" s="123"/>
      <c r="G125" s="123"/>
      <c r="H125" s="85"/>
      <c r="I125" s="85"/>
    </row>
    <row r="126" spans="1:9" x14ac:dyDescent="0.25">
      <c r="A126" s="121"/>
      <c r="B126" s="121"/>
      <c r="C126" s="122">
        <v>31</v>
      </c>
      <c r="D126" s="122" t="s">
        <v>147</v>
      </c>
      <c r="E126" s="123"/>
      <c r="F126" s="123"/>
      <c r="G126" s="123"/>
      <c r="H126" s="85"/>
      <c r="I126" s="85"/>
    </row>
    <row r="127" spans="1:9" x14ac:dyDescent="0.25">
      <c r="A127" s="121"/>
      <c r="B127" s="121"/>
      <c r="C127" s="122">
        <v>44</v>
      </c>
      <c r="D127" s="122" t="s">
        <v>142</v>
      </c>
      <c r="E127" s="123">
        <v>504.61</v>
      </c>
      <c r="F127" s="148">
        <v>490</v>
      </c>
      <c r="G127" s="148">
        <v>462.05</v>
      </c>
      <c r="H127" s="85">
        <f t="shared" si="39"/>
        <v>91.565763659063435</v>
      </c>
      <c r="I127" s="85">
        <f t="shared" si="36"/>
        <v>94.295918367346943</v>
      </c>
    </row>
    <row r="128" spans="1:9" x14ac:dyDescent="0.25">
      <c r="A128" s="124"/>
      <c r="B128" s="121"/>
      <c r="C128" s="122">
        <v>51</v>
      </c>
      <c r="D128" s="122" t="s">
        <v>113</v>
      </c>
      <c r="E128" s="123"/>
      <c r="F128" s="123"/>
      <c r="G128" s="123"/>
      <c r="H128" s="85"/>
      <c r="I128" s="85"/>
    </row>
    <row r="129" spans="1:9" x14ac:dyDescent="0.25">
      <c r="A129" s="124"/>
      <c r="B129" s="121"/>
      <c r="C129" s="122">
        <v>43</v>
      </c>
      <c r="D129" s="122" t="s">
        <v>44</v>
      </c>
      <c r="E129" s="123"/>
      <c r="F129" s="123"/>
      <c r="G129" s="123"/>
      <c r="H129" s="85"/>
      <c r="I129" s="85"/>
    </row>
    <row r="130" spans="1:9" x14ac:dyDescent="0.25">
      <c r="A130" s="124"/>
      <c r="B130" s="121"/>
      <c r="C130" s="122">
        <v>52</v>
      </c>
      <c r="D130" s="122" t="s">
        <v>43</v>
      </c>
      <c r="E130" s="123">
        <v>2645.39</v>
      </c>
      <c r="F130" s="123"/>
      <c r="G130" s="123"/>
      <c r="H130" s="85">
        <f t="shared" ref="H130:H158" si="55">G130/E130*100</f>
        <v>0</v>
      </c>
      <c r="I130" s="85"/>
    </row>
    <row r="131" spans="1:9" ht="45" x14ac:dyDescent="0.25">
      <c r="A131" s="146"/>
      <c r="B131" s="147">
        <v>37</v>
      </c>
      <c r="C131" s="146"/>
      <c r="D131" s="108" t="s">
        <v>56</v>
      </c>
      <c r="E131" s="109">
        <f t="shared" ref="E131:G131" si="56">E132</f>
        <v>3898.9660893224495</v>
      </c>
      <c r="F131" s="109">
        <f t="shared" si="56"/>
        <v>3374.96</v>
      </c>
      <c r="G131" s="109">
        <f t="shared" si="56"/>
        <v>3374.96</v>
      </c>
      <c r="H131" s="85">
        <f t="shared" si="55"/>
        <v>86.560383514043082</v>
      </c>
      <c r="I131" s="85">
        <f t="shared" ref="I131:I158" si="57">G131/F131*100</f>
        <v>100</v>
      </c>
    </row>
    <row r="132" spans="1:9" ht="30" x14ac:dyDescent="0.25">
      <c r="A132" s="141"/>
      <c r="B132" s="142">
        <v>372</v>
      </c>
      <c r="C132" s="141"/>
      <c r="D132" s="112" t="s">
        <v>57</v>
      </c>
      <c r="E132" s="135">
        <f t="shared" ref="E132" si="58">SUM(E133:E134)</f>
        <v>3898.9660893224495</v>
      </c>
      <c r="F132" s="135">
        <f t="shared" ref="F132:G132" si="59">SUM(F133:F134)</f>
        <v>3374.96</v>
      </c>
      <c r="G132" s="135">
        <f t="shared" si="59"/>
        <v>3374.96</v>
      </c>
      <c r="H132" s="85">
        <f t="shared" si="55"/>
        <v>86.560383514043082</v>
      </c>
      <c r="I132" s="85">
        <f t="shared" si="57"/>
        <v>100</v>
      </c>
    </row>
    <row r="133" spans="1:9" ht="30" x14ac:dyDescent="0.25">
      <c r="A133" s="143"/>
      <c r="B133" s="140">
        <v>3721</v>
      </c>
      <c r="C133" s="6"/>
      <c r="D133" s="116" t="s">
        <v>97</v>
      </c>
      <c r="E133" s="137"/>
      <c r="F133" s="137"/>
      <c r="G133" s="137"/>
      <c r="H133" s="85"/>
      <c r="I133" s="85"/>
    </row>
    <row r="134" spans="1:9" ht="30" x14ac:dyDescent="0.25">
      <c r="A134" s="6"/>
      <c r="B134" s="140">
        <v>3722</v>
      </c>
      <c r="C134" s="6"/>
      <c r="D134" s="116" t="s">
        <v>98</v>
      </c>
      <c r="E134" s="137">
        <f>29376.76/7.5345</f>
        <v>3898.9660893224495</v>
      </c>
      <c r="F134" s="137">
        <v>3374.96</v>
      </c>
      <c r="G134" s="137">
        <v>3374.96</v>
      </c>
      <c r="H134" s="85">
        <f t="shared" si="55"/>
        <v>86.560383514043082</v>
      </c>
      <c r="I134" s="85">
        <f t="shared" si="57"/>
        <v>100</v>
      </c>
    </row>
    <row r="135" spans="1:9" x14ac:dyDescent="0.25">
      <c r="A135" s="121"/>
      <c r="B135" s="121"/>
      <c r="C135" s="122">
        <v>11</v>
      </c>
      <c r="D135" s="122" t="s">
        <v>18</v>
      </c>
      <c r="E135" s="123"/>
      <c r="F135" s="123"/>
      <c r="G135" s="123"/>
      <c r="H135" s="85"/>
      <c r="I135" s="85"/>
    </row>
    <row r="136" spans="1:9" x14ac:dyDescent="0.25">
      <c r="A136" s="121"/>
      <c r="B136" s="121"/>
      <c r="C136" s="122">
        <v>31</v>
      </c>
      <c r="D136" s="122" t="s">
        <v>147</v>
      </c>
      <c r="E136" s="123"/>
      <c r="F136" s="123"/>
      <c r="G136" s="123"/>
      <c r="H136" s="85"/>
      <c r="I136" s="85"/>
    </row>
    <row r="137" spans="1:9" x14ac:dyDescent="0.25">
      <c r="A137" s="121"/>
      <c r="B137" s="121"/>
      <c r="C137" s="122">
        <v>44</v>
      </c>
      <c r="D137" s="122" t="s">
        <v>142</v>
      </c>
      <c r="E137" s="123"/>
      <c r="F137" s="123"/>
      <c r="G137" s="123"/>
      <c r="H137" s="85"/>
      <c r="I137" s="85"/>
    </row>
    <row r="138" spans="1:9" x14ac:dyDescent="0.25">
      <c r="A138" s="124"/>
      <c r="B138" s="121"/>
      <c r="C138" s="122">
        <v>51</v>
      </c>
      <c r="D138" s="122" t="s">
        <v>113</v>
      </c>
      <c r="E138" s="123"/>
      <c r="F138" s="123"/>
      <c r="G138" s="123"/>
      <c r="H138" s="85"/>
      <c r="I138" s="85"/>
    </row>
    <row r="139" spans="1:9" x14ac:dyDescent="0.25">
      <c r="A139" s="124"/>
      <c r="B139" s="121"/>
      <c r="C139" s="122">
        <v>43</v>
      </c>
      <c r="D139" s="122" t="s">
        <v>44</v>
      </c>
      <c r="E139" s="123"/>
      <c r="F139" s="123"/>
      <c r="G139" s="123"/>
      <c r="H139" s="85"/>
      <c r="I139" s="85"/>
    </row>
    <row r="140" spans="1:9" x14ac:dyDescent="0.25">
      <c r="A140" s="124"/>
      <c r="B140" s="121"/>
      <c r="C140" s="122">
        <v>52</v>
      </c>
      <c r="D140" s="122" t="s">
        <v>43</v>
      </c>
      <c r="E140" s="149">
        <f t="shared" ref="E140" si="60">E134</f>
        <v>3898.9660893224495</v>
      </c>
      <c r="F140" s="149">
        <f t="shared" ref="F140:G140" si="61">F134</f>
        <v>3374.96</v>
      </c>
      <c r="G140" s="149">
        <f t="shared" si="61"/>
        <v>3374.96</v>
      </c>
      <c r="H140" s="85">
        <f t="shared" si="55"/>
        <v>86.560383514043082</v>
      </c>
      <c r="I140" s="85">
        <f t="shared" si="57"/>
        <v>100</v>
      </c>
    </row>
    <row r="141" spans="1:9" ht="30" x14ac:dyDescent="0.25">
      <c r="A141" s="150"/>
      <c r="B141" s="151">
        <v>4</v>
      </c>
      <c r="C141" s="150"/>
      <c r="D141" s="152" t="s">
        <v>45</v>
      </c>
      <c r="E141" s="153">
        <f t="shared" ref="E141:G141" si="62">E142</f>
        <v>3340.6463600769789</v>
      </c>
      <c r="F141" s="153">
        <f t="shared" si="62"/>
        <v>11095</v>
      </c>
      <c r="G141" s="153">
        <f t="shared" si="62"/>
        <v>11140.23</v>
      </c>
      <c r="H141" s="85">
        <f t="shared" si="55"/>
        <v>333.47528589477201</v>
      </c>
      <c r="I141" s="85">
        <f t="shared" si="57"/>
        <v>100.40766110860748</v>
      </c>
    </row>
    <row r="142" spans="1:9" ht="30" x14ac:dyDescent="0.25">
      <c r="A142" s="146"/>
      <c r="B142" s="147">
        <v>42</v>
      </c>
      <c r="C142" s="146"/>
      <c r="D142" s="108" t="s">
        <v>45</v>
      </c>
      <c r="E142" s="109">
        <f t="shared" ref="E142" si="63">SUM(E143,E150)</f>
        <v>3340.6463600769789</v>
      </c>
      <c r="F142" s="109">
        <f t="shared" ref="F142:G142" si="64">SUM(F143,F150)</f>
        <v>11095</v>
      </c>
      <c r="G142" s="109">
        <f t="shared" si="64"/>
        <v>11140.23</v>
      </c>
      <c r="H142" s="85">
        <f t="shared" si="55"/>
        <v>333.47528589477201</v>
      </c>
      <c r="I142" s="85">
        <f t="shared" si="57"/>
        <v>100.40766110860748</v>
      </c>
    </row>
    <row r="143" spans="1:9" x14ac:dyDescent="0.25">
      <c r="A143" s="141"/>
      <c r="B143" s="142">
        <v>422</v>
      </c>
      <c r="C143" s="141"/>
      <c r="D143" s="112" t="s">
        <v>58</v>
      </c>
      <c r="E143" s="135">
        <f t="shared" ref="E143" si="65">SUM(E144:E149)</f>
        <v>0</v>
      </c>
      <c r="F143" s="135">
        <f t="shared" ref="F143:G143" si="66">SUM(F144:F149)</f>
        <v>6431.94</v>
      </c>
      <c r="G143" s="135">
        <f t="shared" si="66"/>
        <v>6431.94</v>
      </c>
      <c r="H143" s="85"/>
      <c r="I143" s="85"/>
    </row>
    <row r="144" spans="1:9" x14ac:dyDescent="0.25">
      <c r="A144" s="143"/>
      <c r="B144" s="140">
        <v>4221</v>
      </c>
      <c r="C144" s="6"/>
      <c r="D144" s="116" t="s">
        <v>99</v>
      </c>
      <c r="E144" s="137"/>
      <c r="F144" s="137"/>
      <c r="G144" s="137"/>
      <c r="H144" s="85"/>
      <c r="I144" s="85"/>
    </row>
    <row r="145" spans="1:9" x14ac:dyDescent="0.25">
      <c r="A145" s="6"/>
      <c r="B145" s="140">
        <v>4222</v>
      </c>
      <c r="C145" s="6"/>
      <c r="D145" s="116" t="s">
        <v>100</v>
      </c>
      <c r="E145" s="137"/>
      <c r="F145" s="137"/>
      <c r="G145" s="137"/>
      <c r="H145" s="85"/>
      <c r="I145" s="85"/>
    </row>
    <row r="146" spans="1:9" x14ac:dyDescent="0.25">
      <c r="A146" s="6"/>
      <c r="B146" s="140">
        <v>4223</v>
      </c>
      <c r="C146" s="6"/>
      <c r="D146" s="116" t="s">
        <v>101</v>
      </c>
      <c r="E146" s="137"/>
      <c r="F146" s="137"/>
      <c r="G146" s="137"/>
      <c r="H146" s="85"/>
      <c r="I146" s="85"/>
    </row>
    <row r="147" spans="1:9" x14ac:dyDescent="0.25">
      <c r="A147" s="6"/>
      <c r="B147" s="140">
        <v>4225</v>
      </c>
      <c r="C147" s="6"/>
      <c r="D147" s="116" t="s">
        <v>102</v>
      </c>
      <c r="E147" s="137"/>
      <c r="F147" s="137"/>
      <c r="G147" s="137"/>
      <c r="H147" s="85"/>
      <c r="I147" s="85"/>
    </row>
    <row r="148" spans="1:9" x14ac:dyDescent="0.25">
      <c r="A148" s="6"/>
      <c r="B148" s="140">
        <v>4226</v>
      </c>
      <c r="C148" s="6"/>
      <c r="D148" s="116" t="s">
        <v>103</v>
      </c>
      <c r="E148" s="137"/>
      <c r="F148" s="137"/>
      <c r="G148" s="137"/>
      <c r="H148" s="85"/>
      <c r="I148" s="85"/>
    </row>
    <row r="149" spans="1:9" ht="30" x14ac:dyDescent="0.25">
      <c r="A149" s="6"/>
      <c r="B149" s="140">
        <v>4227</v>
      </c>
      <c r="C149" s="6"/>
      <c r="D149" s="116" t="s">
        <v>104</v>
      </c>
      <c r="E149" s="137"/>
      <c r="F149" s="137">
        <v>6431.94</v>
      </c>
      <c r="G149" s="137">
        <v>6431.94</v>
      </c>
      <c r="H149" s="85"/>
      <c r="I149" s="85"/>
    </row>
    <row r="150" spans="1:9" ht="30" x14ac:dyDescent="0.25">
      <c r="A150" s="141"/>
      <c r="B150" s="142">
        <v>424</v>
      </c>
      <c r="C150" s="141"/>
      <c r="D150" s="112" t="s">
        <v>59</v>
      </c>
      <c r="E150" s="135">
        <f t="shared" ref="E150:G150" si="67">E151</f>
        <v>3340.6463600769789</v>
      </c>
      <c r="F150" s="135">
        <f t="shared" si="67"/>
        <v>4663.0600000000004</v>
      </c>
      <c r="G150" s="135">
        <f t="shared" si="67"/>
        <v>4708.29</v>
      </c>
      <c r="H150" s="85">
        <f t="shared" si="55"/>
        <v>140.93949171834836</v>
      </c>
      <c r="I150" s="85">
        <f t="shared" si="57"/>
        <v>100.96996392926532</v>
      </c>
    </row>
    <row r="151" spans="1:9" x14ac:dyDescent="0.25">
      <c r="A151" s="143"/>
      <c r="B151" s="154">
        <v>4241</v>
      </c>
      <c r="C151" s="6"/>
      <c r="D151" s="116" t="s">
        <v>105</v>
      </c>
      <c r="E151" s="137">
        <f>25170.1/7.5345</f>
        <v>3340.6463600769789</v>
      </c>
      <c r="F151" s="137">
        <v>4663.0600000000004</v>
      </c>
      <c r="G151" s="137">
        <v>4708.29</v>
      </c>
      <c r="H151" s="85">
        <f t="shared" si="55"/>
        <v>140.93949171834836</v>
      </c>
      <c r="I151" s="85">
        <f t="shared" si="57"/>
        <v>100.96996392926532</v>
      </c>
    </row>
    <row r="152" spans="1:9" x14ac:dyDescent="0.25">
      <c r="A152" s="121"/>
      <c r="B152" s="121"/>
      <c r="C152" s="122">
        <v>11</v>
      </c>
      <c r="D152" s="122" t="s">
        <v>18</v>
      </c>
      <c r="E152" s="123"/>
      <c r="F152" s="123"/>
      <c r="G152" s="123"/>
      <c r="H152" s="85"/>
      <c r="I152" s="85"/>
    </row>
    <row r="153" spans="1:9" x14ac:dyDescent="0.25">
      <c r="A153" s="121"/>
      <c r="B153" s="121"/>
      <c r="C153" s="122">
        <v>31</v>
      </c>
      <c r="D153" s="122" t="s">
        <v>147</v>
      </c>
      <c r="E153" s="123"/>
      <c r="F153" s="123">
        <v>968</v>
      </c>
      <c r="G153" s="123">
        <v>968</v>
      </c>
      <c r="H153" s="85"/>
      <c r="I153" s="85"/>
    </row>
    <row r="154" spans="1:9" x14ac:dyDescent="0.25">
      <c r="A154" s="121"/>
      <c r="B154" s="121"/>
      <c r="C154" s="122">
        <v>44</v>
      </c>
      <c r="D154" s="122" t="s">
        <v>142</v>
      </c>
      <c r="E154" s="123"/>
      <c r="F154" s="123">
        <v>3263.94</v>
      </c>
      <c r="G154" s="123">
        <v>3263.94</v>
      </c>
      <c r="H154" s="85"/>
      <c r="I154" s="85"/>
    </row>
    <row r="155" spans="1:9" x14ac:dyDescent="0.25">
      <c r="A155" s="124"/>
      <c r="B155" s="121"/>
      <c r="C155" s="122">
        <v>51</v>
      </c>
      <c r="D155" s="122" t="s">
        <v>113</v>
      </c>
      <c r="E155" s="123"/>
      <c r="F155" s="123"/>
      <c r="G155" s="123"/>
      <c r="H155" s="85"/>
      <c r="I155" s="85"/>
    </row>
    <row r="156" spans="1:9" x14ac:dyDescent="0.25">
      <c r="A156" s="124"/>
      <c r="B156" s="121"/>
      <c r="C156" s="122">
        <v>43</v>
      </c>
      <c r="D156" s="122" t="s">
        <v>44</v>
      </c>
      <c r="E156" s="123">
        <f>5604.53/7.5345</f>
        <v>743.8489614440241</v>
      </c>
      <c r="F156" s="123">
        <v>610</v>
      </c>
      <c r="G156" s="123">
        <v>655.23</v>
      </c>
      <c r="H156" s="85">
        <f t="shared" si="55"/>
        <v>88.086430708730262</v>
      </c>
      <c r="I156" s="85">
        <f t="shared" si="57"/>
        <v>107.41475409836066</v>
      </c>
    </row>
    <row r="157" spans="1:9" x14ac:dyDescent="0.25">
      <c r="A157" s="124"/>
      <c r="B157" s="121"/>
      <c r="C157" s="122">
        <v>52</v>
      </c>
      <c r="D157" s="122" t="s">
        <v>43</v>
      </c>
      <c r="E157" s="123">
        <f>19565.57/7.5345</f>
        <v>2596.7973986329548</v>
      </c>
      <c r="F157" s="123">
        <v>6253.06</v>
      </c>
      <c r="G157" s="123">
        <v>6253.06</v>
      </c>
      <c r="H157" s="85"/>
      <c r="I157" s="85">
        <f t="shared" si="57"/>
        <v>100</v>
      </c>
    </row>
    <row r="158" spans="1:9" x14ac:dyDescent="0.25">
      <c r="A158" s="221" t="s">
        <v>116</v>
      </c>
      <c r="B158" s="222"/>
      <c r="C158" s="222"/>
      <c r="D158" s="223"/>
      <c r="E158" s="153">
        <f t="shared" ref="E158" si="68">SUM(E64,E141)</f>
        <v>559490.65896874387</v>
      </c>
      <c r="F158" s="153">
        <f t="shared" ref="F158" si="69">SUM(F64,F141)</f>
        <v>622998.12</v>
      </c>
      <c r="G158" s="153">
        <f>SUM(G64,G141)</f>
        <v>625771.53</v>
      </c>
      <c r="H158" s="85">
        <f t="shared" si="55"/>
        <v>111.8466447953618</v>
      </c>
      <c r="I158" s="85">
        <f t="shared" si="57"/>
        <v>100.44517148783692</v>
      </c>
    </row>
    <row r="159" spans="1:9" x14ac:dyDescent="0.25">
      <c r="E159" s="183"/>
      <c r="F159" s="183"/>
      <c r="G159" s="183"/>
    </row>
  </sheetData>
  <mergeCells count="8">
    <mergeCell ref="A1:H1"/>
    <mergeCell ref="A63:D63"/>
    <mergeCell ref="A158:D158"/>
    <mergeCell ref="A4:G4"/>
    <mergeCell ref="A60:G60"/>
    <mergeCell ref="A2:G2"/>
    <mergeCell ref="A3:G3"/>
    <mergeCell ref="A7:D7"/>
  </mergeCells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D15" sqref="D15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8" ht="42" customHeight="1" x14ac:dyDescent="0.25">
      <c r="A1" s="231" t="s">
        <v>161</v>
      </c>
      <c r="B1" s="231"/>
      <c r="C1" s="231"/>
      <c r="D1" s="231"/>
      <c r="E1" s="231"/>
      <c r="F1" s="231"/>
      <c r="G1" s="231"/>
      <c r="H1" s="231"/>
    </row>
    <row r="2" spans="1:8" ht="18" customHeight="1" x14ac:dyDescent="0.25">
      <c r="A2" s="46"/>
      <c r="B2" s="46"/>
      <c r="C2" s="46"/>
      <c r="D2" s="46"/>
      <c r="E2" s="7"/>
      <c r="F2" s="7"/>
    </row>
    <row r="3" spans="1:8" ht="15.75" x14ac:dyDescent="0.25">
      <c r="A3" s="206" t="s">
        <v>29</v>
      </c>
      <c r="B3" s="206"/>
      <c r="C3" s="206"/>
      <c r="D3" s="229"/>
      <c r="E3" s="7"/>
      <c r="F3" s="7"/>
    </row>
    <row r="4" spans="1:8" ht="18.75" x14ac:dyDescent="0.25">
      <c r="A4" s="46"/>
      <c r="B4" s="46"/>
      <c r="C4" s="46"/>
      <c r="D4" s="60"/>
      <c r="E4" s="7"/>
      <c r="F4" s="7"/>
    </row>
    <row r="5" spans="1:8" ht="18" customHeight="1" x14ac:dyDescent="0.25">
      <c r="A5" s="206" t="s">
        <v>13</v>
      </c>
      <c r="B5" s="207"/>
      <c r="C5" s="207"/>
      <c r="D5" s="207"/>
      <c r="E5" s="7"/>
      <c r="F5" s="7"/>
    </row>
    <row r="6" spans="1:8" ht="18.75" x14ac:dyDescent="0.25">
      <c r="A6" s="46"/>
      <c r="B6" s="46"/>
      <c r="C6" s="46"/>
      <c r="D6" s="60"/>
      <c r="E6" s="7"/>
      <c r="F6" s="7"/>
    </row>
    <row r="7" spans="1:8" ht="15.75" x14ac:dyDescent="0.25">
      <c r="A7" s="206" t="s">
        <v>22</v>
      </c>
      <c r="B7" s="230"/>
      <c r="C7" s="230"/>
      <c r="D7" s="230"/>
      <c r="E7" s="7"/>
      <c r="F7" s="7"/>
    </row>
    <row r="8" spans="1:8" ht="18.75" x14ac:dyDescent="0.25">
      <c r="A8" s="46"/>
      <c r="B8" s="46"/>
      <c r="C8" s="46"/>
      <c r="D8" s="60"/>
      <c r="E8" s="7"/>
      <c r="F8" s="7"/>
    </row>
    <row r="9" spans="1:8" x14ac:dyDescent="0.25">
      <c r="A9" s="9" t="s">
        <v>23</v>
      </c>
      <c r="B9" s="98" t="s">
        <v>165</v>
      </c>
      <c r="C9" s="98" t="s">
        <v>41</v>
      </c>
      <c r="D9" s="98" t="s">
        <v>164</v>
      </c>
      <c r="E9" s="47" t="s">
        <v>155</v>
      </c>
      <c r="F9" s="47" t="s">
        <v>155</v>
      </c>
    </row>
    <row r="10" spans="1:8" s="1" customFormat="1" ht="11.25" x14ac:dyDescent="0.2">
      <c r="A10" s="61">
        <v>1</v>
      </c>
      <c r="B10" s="58">
        <v>2</v>
      </c>
      <c r="C10" s="58">
        <v>3</v>
      </c>
      <c r="D10" s="58">
        <v>4</v>
      </c>
      <c r="E10" s="59" t="s">
        <v>157</v>
      </c>
      <c r="F10" s="59" t="s">
        <v>158</v>
      </c>
    </row>
    <row r="11" spans="1:8" ht="15.75" customHeight="1" x14ac:dyDescent="0.25">
      <c r="A11" s="48" t="s">
        <v>24</v>
      </c>
      <c r="B11" s="189">
        <f t="shared" ref="B11:D11" si="0">B12</f>
        <v>559490.65700000001</v>
      </c>
      <c r="C11" s="189">
        <f t="shared" si="0"/>
        <v>622998.12</v>
      </c>
      <c r="D11" s="189">
        <f t="shared" si="0"/>
        <v>625771.53</v>
      </c>
      <c r="E11" s="85">
        <f>D11/B11*100</f>
        <v>111.8466451889294</v>
      </c>
      <c r="F11" s="85">
        <f>D11/C11*100</f>
        <v>100.44517148783692</v>
      </c>
    </row>
    <row r="12" spans="1:8" ht="15.75" customHeight="1" x14ac:dyDescent="0.25">
      <c r="A12" s="48" t="s">
        <v>109</v>
      </c>
      <c r="B12" s="189">
        <f t="shared" ref="B12:C12" si="1">SUM(B13,B14,B15)</f>
        <v>559490.65700000001</v>
      </c>
      <c r="C12" s="189">
        <f t="shared" si="1"/>
        <v>622998.12</v>
      </c>
      <c r="D12" s="189">
        <f>SUM(D13,D14,D15)</f>
        <v>625771.53</v>
      </c>
      <c r="E12" s="85">
        <f t="shared" ref="E12:E13" si="2">D12/B12*100</f>
        <v>111.8466451889294</v>
      </c>
      <c r="F12" s="85">
        <f t="shared" ref="F12:F13" si="3">D12/C12*100</f>
        <v>100.44517148783692</v>
      </c>
    </row>
    <row r="13" spans="1:8" x14ac:dyDescent="0.25">
      <c r="A13" s="53" t="s">
        <v>110</v>
      </c>
      <c r="B13" s="190">
        <v>545457.82900000003</v>
      </c>
      <c r="C13" s="190">
        <v>600198.12</v>
      </c>
      <c r="D13" s="190">
        <f>602182.9-3374.96-252.8</f>
        <v>598555.14</v>
      </c>
      <c r="E13" s="85">
        <f t="shared" si="2"/>
        <v>109.7344484169096</v>
      </c>
      <c r="F13" s="85">
        <f t="shared" si="3"/>
        <v>99.726260388819611</v>
      </c>
    </row>
    <row r="14" spans="1:8" x14ac:dyDescent="0.25">
      <c r="A14" s="62" t="s">
        <v>111</v>
      </c>
      <c r="B14" s="190">
        <v>14032.828</v>
      </c>
      <c r="C14" s="191">
        <v>22800</v>
      </c>
      <c r="D14" s="192">
        <v>26963.59</v>
      </c>
      <c r="E14" s="85">
        <f>D14/B14*100</f>
        <v>192.14651529969584</v>
      </c>
      <c r="F14" s="85">
        <f>D14/C14*100</f>
        <v>118.26135964912281</v>
      </c>
    </row>
    <row r="15" spans="1:8" ht="29.25" customHeight="1" x14ac:dyDescent="0.25">
      <c r="A15" s="62" t="s">
        <v>112</v>
      </c>
      <c r="B15" s="90"/>
      <c r="C15" s="90"/>
      <c r="D15" s="90">
        <v>252.8</v>
      </c>
      <c r="E15" s="85"/>
      <c r="F15" s="85"/>
    </row>
  </sheetData>
  <mergeCells count="4">
    <mergeCell ref="A3:D3"/>
    <mergeCell ref="A5:D5"/>
    <mergeCell ref="A7:D7"/>
    <mergeCell ref="A1:H1"/>
  </mergeCells>
  <pageMargins left="0.7" right="0.7" top="0.75" bottom="0.75" header="0.3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H1"/>
    </sheetView>
  </sheetViews>
  <sheetFormatPr defaultRowHeight="15" x14ac:dyDescent="0.25"/>
  <cols>
    <col min="1" max="1" width="7.42578125" style="7" bestFit="1" customWidth="1"/>
    <col min="2" max="2" width="8.42578125" style="7" bestFit="1" customWidth="1"/>
    <col min="3" max="3" width="5.42578125" style="7" bestFit="1" customWidth="1"/>
    <col min="4" max="7" width="25.28515625" style="7" customWidth="1"/>
    <col min="8" max="16384" width="9.140625" style="7"/>
  </cols>
  <sheetData>
    <row r="1" spans="1:9" ht="42" customHeight="1" x14ac:dyDescent="0.25">
      <c r="A1" s="231" t="s">
        <v>161</v>
      </c>
      <c r="B1" s="231"/>
      <c r="C1" s="231"/>
      <c r="D1" s="231"/>
      <c r="E1" s="231"/>
      <c r="F1" s="231"/>
      <c r="G1" s="231"/>
      <c r="H1" s="231"/>
    </row>
    <row r="2" spans="1:9" ht="18" customHeight="1" x14ac:dyDescent="0.25">
      <c r="A2" s="46"/>
      <c r="B2" s="46"/>
      <c r="C2" s="46"/>
      <c r="D2" s="46"/>
      <c r="E2" s="46"/>
      <c r="F2" s="46"/>
      <c r="G2" s="46"/>
    </row>
    <row r="3" spans="1:9" ht="15.75" x14ac:dyDescent="0.25">
      <c r="A3" s="206" t="s">
        <v>29</v>
      </c>
      <c r="B3" s="206"/>
      <c r="C3" s="206"/>
      <c r="D3" s="206"/>
      <c r="E3" s="206"/>
      <c r="F3" s="206"/>
      <c r="G3" s="206"/>
    </row>
    <row r="4" spans="1:9" ht="18.75" x14ac:dyDescent="0.25">
      <c r="A4" s="46"/>
      <c r="B4" s="46"/>
      <c r="C4" s="46"/>
      <c r="D4" s="46"/>
      <c r="E4" s="46"/>
      <c r="F4" s="46"/>
      <c r="G4" s="46"/>
    </row>
    <row r="5" spans="1:9" ht="18" customHeight="1" x14ac:dyDescent="0.25">
      <c r="A5" s="206" t="s">
        <v>25</v>
      </c>
      <c r="B5" s="207"/>
      <c r="C5" s="207"/>
      <c r="D5" s="207"/>
      <c r="E5" s="207"/>
      <c r="F5" s="207"/>
      <c r="G5" s="207"/>
    </row>
    <row r="6" spans="1:9" ht="18.75" x14ac:dyDescent="0.25">
      <c r="A6" s="46"/>
      <c r="B6" s="46"/>
      <c r="C6" s="46"/>
      <c r="D6" s="46"/>
      <c r="E6" s="46"/>
      <c r="F6" s="46"/>
      <c r="G6" s="46"/>
    </row>
    <row r="7" spans="1:9" x14ac:dyDescent="0.25">
      <c r="A7" s="9" t="s">
        <v>14</v>
      </c>
      <c r="B7" s="8" t="s">
        <v>15</v>
      </c>
      <c r="C7" s="8" t="s">
        <v>16</v>
      </c>
      <c r="D7" s="8" t="s">
        <v>47</v>
      </c>
      <c r="E7" s="98" t="s">
        <v>164</v>
      </c>
      <c r="F7" s="98" t="s">
        <v>41</v>
      </c>
      <c r="G7" s="98" t="s">
        <v>164</v>
      </c>
      <c r="H7" s="47" t="s">
        <v>155</v>
      </c>
      <c r="I7" s="47" t="s">
        <v>155</v>
      </c>
    </row>
    <row r="8" spans="1:9" s="45" customFormat="1" ht="12" x14ac:dyDescent="0.2">
      <c r="A8" s="232">
        <v>1</v>
      </c>
      <c r="B8" s="232"/>
      <c r="C8" s="232"/>
      <c r="D8" s="232"/>
      <c r="E8" s="43">
        <v>2</v>
      </c>
      <c r="F8" s="43">
        <v>3</v>
      </c>
      <c r="G8" s="43">
        <v>4</v>
      </c>
      <c r="H8" s="44" t="s">
        <v>157</v>
      </c>
      <c r="I8" s="44" t="s">
        <v>158</v>
      </c>
    </row>
    <row r="9" spans="1:9" ht="25.5" x14ac:dyDescent="0.25">
      <c r="A9" s="48">
        <v>8</v>
      </c>
      <c r="B9" s="48"/>
      <c r="C9" s="48"/>
      <c r="D9" s="48" t="s">
        <v>26</v>
      </c>
      <c r="E9" s="12"/>
      <c r="F9" s="49"/>
      <c r="G9" s="49"/>
      <c r="H9" s="6"/>
      <c r="I9" s="6"/>
    </row>
    <row r="10" spans="1:9" x14ac:dyDescent="0.25">
      <c r="A10" s="48"/>
      <c r="B10" s="50">
        <v>84</v>
      </c>
      <c r="C10" s="50"/>
      <c r="D10" s="50" t="s">
        <v>33</v>
      </c>
      <c r="E10" s="12"/>
      <c r="F10" s="49"/>
      <c r="G10" s="49"/>
      <c r="H10" s="6"/>
      <c r="I10" s="6"/>
    </row>
    <row r="11" spans="1:9" ht="25.5" x14ac:dyDescent="0.25">
      <c r="A11" s="51"/>
      <c r="B11" s="51"/>
      <c r="C11" s="52">
        <v>81</v>
      </c>
      <c r="D11" s="53" t="s">
        <v>34</v>
      </c>
      <c r="E11" s="12"/>
      <c r="F11" s="49"/>
      <c r="G11" s="49"/>
      <c r="H11" s="6"/>
      <c r="I11" s="6"/>
    </row>
    <row r="12" spans="1:9" ht="25.5" x14ac:dyDescent="0.25">
      <c r="A12" s="54">
        <v>5</v>
      </c>
      <c r="B12" s="55"/>
      <c r="C12" s="55"/>
      <c r="D12" s="56" t="s">
        <v>27</v>
      </c>
      <c r="E12" s="12"/>
      <c r="F12" s="49"/>
      <c r="G12" s="49"/>
      <c r="H12" s="6"/>
      <c r="I12" s="6"/>
    </row>
    <row r="13" spans="1:9" ht="25.5" x14ac:dyDescent="0.25">
      <c r="A13" s="50"/>
      <c r="B13" s="50">
        <v>54</v>
      </c>
      <c r="C13" s="50"/>
      <c r="D13" s="57" t="s">
        <v>35</v>
      </c>
      <c r="E13" s="12"/>
      <c r="F13" s="49"/>
      <c r="G13" s="49"/>
      <c r="H13" s="6"/>
      <c r="I13" s="6"/>
    </row>
    <row r="14" spans="1:9" x14ac:dyDescent="0.25">
      <c r="A14" s="50"/>
      <c r="B14" s="50"/>
      <c r="C14" s="52">
        <v>11</v>
      </c>
      <c r="D14" s="52" t="s">
        <v>18</v>
      </c>
      <c r="E14" s="12"/>
      <c r="F14" s="49"/>
      <c r="G14" s="49"/>
      <c r="H14" s="6"/>
      <c r="I14" s="6"/>
    </row>
    <row r="15" spans="1:9" x14ac:dyDescent="0.25">
      <c r="A15" s="50"/>
      <c r="B15" s="50"/>
      <c r="C15" s="52">
        <v>31</v>
      </c>
      <c r="D15" s="52" t="s">
        <v>36</v>
      </c>
      <c r="E15" s="12"/>
      <c r="F15" s="49"/>
      <c r="G15" s="49"/>
      <c r="H15" s="6"/>
      <c r="I15" s="6"/>
    </row>
  </sheetData>
  <mergeCells count="4">
    <mergeCell ref="A3:G3"/>
    <mergeCell ref="A5:G5"/>
    <mergeCell ref="A8:D8"/>
    <mergeCell ref="A1:H1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8"/>
  <sheetViews>
    <sheetView zoomScaleNormal="100" workbookViewId="0">
      <selection activeCell="F264" sqref="F264"/>
    </sheetView>
  </sheetViews>
  <sheetFormatPr defaultRowHeight="15" x14ac:dyDescent="0.25"/>
  <cols>
    <col min="1" max="1" width="7.42578125" style="7" bestFit="1" customWidth="1"/>
    <col min="2" max="2" width="8.42578125" style="7" customWidth="1"/>
    <col min="3" max="3" width="8.7109375" style="7" customWidth="1"/>
    <col min="4" max="4" width="40.140625" style="7" customWidth="1"/>
    <col min="5" max="6" width="15.42578125" style="7" customWidth="1"/>
    <col min="7" max="7" width="9.140625" style="7"/>
  </cols>
  <sheetData>
    <row r="1" spans="1:8" ht="42" customHeight="1" x14ac:dyDescent="0.25">
      <c r="A1" s="231" t="s">
        <v>161</v>
      </c>
      <c r="B1" s="231"/>
      <c r="C1" s="231"/>
      <c r="D1" s="231"/>
      <c r="E1" s="231"/>
      <c r="F1" s="231"/>
      <c r="G1" s="231"/>
      <c r="H1" s="231"/>
    </row>
    <row r="2" spans="1:8" ht="18.75" x14ac:dyDescent="0.25">
      <c r="A2" s="91"/>
      <c r="B2" s="91"/>
      <c r="C2" s="91"/>
      <c r="D2" s="91"/>
      <c r="E2" s="91"/>
      <c r="F2" s="60"/>
    </row>
    <row r="3" spans="1:8" ht="18" customHeight="1" x14ac:dyDescent="0.25">
      <c r="A3" s="206" t="s">
        <v>28</v>
      </c>
      <c r="B3" s="207"/>
      <c r="C3" s="207"/>
      <c r="D3" s="207"/>
      <c r="E3" s="207"/>
      <c r="F3" s="207"/>
    </row>
    <row r="4" spans="1:8" ht="18.75" x14ac:dyDescent="0.25">
      <c r="A4" s="91"/>
      <c r="B4" s="91"/>
      <c r="C4" s="91"/>
      <c r="D4" s="91"/>
      <c r="E4" s="91"/>
      <c r="F4" s="60"/>
    </row>
    <row r="5" spans="1:8" ht="25.5" x14ac:dyDescent="0.25">
      <c r="A5" s="245" t="s">
        <v>30</v>
      </c>
      <c r="B5" s="246"/>
      <c r="C5" s="247"/>
      <c r="D5" s="8" t="s">
        <v>31</v>
      </c>
      <c r="E5" s="8" t="s">
        <v>107</v>
      </c>
      <c r="F5" s="8" t="s">
        <v>164</v>
      </c>
      <c r="G5" s="9" t="s">
        <v>156</v>
      </c>
    </row>
    <row r="6" spans="1:8" x14ac:dyDescent="0.25">
      <c r="A6" s="10"/>
      <c r="B6" s="2"/>
      <c r="C6" s="3"/>
      <c r="D6" s="11">
        <v>1</v>
      </c>
      <c r="E6" s="11">
        <v>2</v>
      </c>
      <c r="F6" s="11">
        <v>3</v>
      </c>
      <c r="G6" s="5" t="s">
        <v>159</v>
      </c>
      <c r="H6" s="4"/>
    </row>
    <row r="7" spans="1:8" x14ac:dyDescent="0.25">
      <c r="A7" s="236" t="s">
        <v>108</v>
      </c>
      <c r="B7" s="237"/>
      <c r="C7" s="238"/>
      <c r="D7" s="94" t="s">
        <v>37</v>
      </c>
      <c r="E7" s="12"/>
      <c r="F7" s="12"/>
      <c r="G7" s="6"/>
    </row>
    <row r="8" spans="1:8" x14ac:dyDescent="0.25">
      <c r="A8" s="236" t="s">
        <v>138</v>
      </c>
      <c r="B8" s="237"/>
      <c r="C8" s="238"/>
      <c r="D8" s="94" t="s">
        <v>18</v>
      </c>
      <c r="E8" s="12"/>
      <c r="F8" s="12"/>
      <c r="G8" s="6"/>
    </row>
    <row r="9" spans="1:8" x14ac:dyDescent="0.25">
      <c r="A9" s="239">
        <v>11</v>
      </c>
      <c r="B9" s="240"/>
      <c r="C9" s="241"/>
      <c r="D9" s="92" t="s">
        <v>18</v>
      </c>
      <c r="E9" s="12"/>
      <c r="F9" s="12"/>
      <c r="G9" s="6"/>
    </row>
    <row r="10" spans="1:8" x14ac:dyDescent="0.25">
      <c r="A10" s="242">
        <v>3</v>
      </c>
      <c r="B10" s="243"/>
      <c r="C10" s="244"/>
      <c r="D10" s="93" t="s">
        <v>20</v>
      </c>
      <c r="E10" s="13">
        <f t="shared" ref="E10:F10" si="0">SUM(E11+E21)</f>
        <v>955.62</v>
      </c>
      <c r="F10" s="13">
        <f t="shared" si="0"/>
        <v>955.62</v>
      </c>
      <c r="G10" s="85">
        <f>F10/E10*100</f>
        <v>100</v>
      </c>
    </row>
    <row r="11" spans="1:8" x14ac:dyDescent="0.25">
      <c r="A11" s="233">
        <v>31</v>
      </c>
      <c r="B11" s="234"/>
      <c r="C11" s="235"/>
      <c r="D11" s="14" t="s">
        <v>21</v>
      </c>
      <c r="E11" s="15">
        <f t="shared" ref="E11:F11" si="1">SUM(E12+E16+E18)</f>
        <v>955.62</v>
      </c>
      <c r="F11" s="15">
        <f t="shared" si="1"/>
        <v>955.62</v>
      </c>
      <c r="G11" s="85">
        <f t="shared" ref="G11:G27" si="2">F11/E11*100</f>
        <v>100</v>
      </c>
    </row>
    <row r="12" spans="1:8" x14ac:dyDescent="0.25">
      <c r="A12" s="16">
        <v>311</v>
      </c>
      <c r="B12" s="17"/>
      <c r="C12" s="18"/>
      <c r="D12" s="19" t="s">
        <v>48</v>
      </c>
      <c r="E12" s="20">
        <f t="shared" ref="E12:F12" si="3">SUM(E13:E15)</f>
        <v>820.26</v>
      </c>
      <c r="F12" s="20">
        <f t="shared" si="3"/>
        <v>820.26</v>
      </c>
      <c r="G12" s="85">
        <f t="shared" si="2"/>
        <v>100</v>
      </c>
    </row>
    <row r="13" spans="1:8" x14ac:dyDescent="0.25">
      <c r="A13" s="21">
        <v>3111</v>
      </c>
      <c r="B13" s="22"/>
      <c r="C13" s="23"/>
      <c r="D13" s="24" t="s">
        <v>60</v>
      </c>
      <c r="E13" s="25">
        <v>820.26</v>
      </c>
      <c r="F13" s="25">
        <v>820.26</v>
      </c>
      <c r="G13" s="85">
        <f t="shared" si="2"/>
        <v>100</v>
      </c>
    </row>
    <row r="14" spans="1:8" x14ac:dyDescent="0.25">
      <c r="A14" s="21">
        <v>3113</v>
      </c>
      <c r="B14" s="22"/>
      <c r="C14" s="23"/>
      <c r="D14" s="24" t="s">
        <v>61</v>
      </c>
      <c r="E14" s="25"/>
      <c r="F14" s="25"/>
      <c r="G14" s="85"/>
    </row>
    <row r="15" spans="1:8" x14ac:dyDescent="0.25">
      <c r="A15" s="21">
        <v>3114</v>
      </c>
      <c r="B15" s="22"/>
      <c r="C15" s="23"/>
      <c r="D15" s="24" t="s">
        <v>62</v>
      </c>
      <c r="E15" s="25"/>
      <c r="F15" s="25"/>
      <c r="G15" s="85"/>
    </row>
    <row r="16" spans="1:8" x14ac:dyDescent="0.25">
      <c r="A16" s="16">
        <v>312</v>
      </c>
      <c r="B16" s="17"/>
      <c r="C16" s="18"/>
      <c r="D16" s="19" t="s">
        <v>63</v>
      </c>
      <c r="E16" s="20">
        <f t="shared" ref="E16:F16" si="4">SUM(E17)</f>
        <v>0</v>
      </c>
      <c r="F16" s="20">
        <f t="shared" si="4"/>
        <v>0</v>
      </c>
      <c r="G16" s="85"/>
    </row>
    <row r="17" spans="1:8" x14ac:dyDescent="0.25">
      <c r="A17" s="21">
        <v>3121</v>
      </c>
      <c r="B17" s="22"/>
      <c r="C17" s="23"/>
      <c r="D17" s="24" t="s">
        <v>64</v>
      </c>
      <c r="E17" s="25"/>
      <c r="F17" s="25"/>
      <c r="G17" s="85"/>
    </row>
    <row r="18" spans="1:8" x14ac:dyDescent="0.25">
      <c r="A18" s="16">
        <v>313</v>
      </c>
      <c r="B18" s="17"/>
      <c r="C18" s="18"/>
      <c r="D18" s="19" t="s">
        <v>49</v>
      </c>
      <c r="E18" s="20">
        <f t="shared" ref="E18:F18" si="5">SUM(E19:E20)</f>
        <v>135.36000000000001</v>
      </c>
      <c r="F18" s="20">
        <f t="shared" si="5"/>
        <v>135.36000000000001</v>
      </c>
      <c r="G18" s="85">
        <f t="shared" si="2"/>
        <v>100</v>
      </c>
    </row>
    <row r="19" spans="1:8" x14ac:dyDescent="0.25">
      <c r="A19" s="21">
        <v>3131</v>
      </c>
      <c r="B19" s="22"/>
      <c r="C19" s="23"/>
      <c r="D19" s="24" t="s">
        <v>65</v>
      </c>
      <c r="E19" s="25"/>
      <c r="F19" s="25"/>
      <c r="G19" s="85"/>
    </row>
    <row r="20" spans="1:8" ht="25.5" x14ac:dyDescent="0.25">
      <c r="A20" s="21">
        <v>3132</v>
      </c>
      <c r="B20" s="22"/>
      <c r="C20" s="23"/>
      <c r="D20" s="24" t="s">
        <v>66</v>
      </c>
      <c r="E20" s="25">
        <v>135.36000000000001</v>
      </c>
      <c r="F20" s="25">
        <v>135.36000000000001</v>
      </c>
      <c r="G20" s="85">
        <f t="shared" si="2"/>
        <v>100</v>
      </c>
    </row>
    <row r="21" spans="1:8" x14ac:dyDescent="0.25">
      <c r="A21" s="233">
        <v>32</v>
      </c>
      <c r="B21" s="234"/>
      <c r="C21" s="235"/>
      <c r="D21" s="14" t="s">
        <v>32</v>
      </c>
      <c r="E21" s="26">
        <f t="shared" ref="E21:F21" si="6">SUM(E22)</f>
        <v>0</v>
      </c>
      <c r="F21" s="26">
        <f t="shared" si="6"/>
        <v>0</v>
      </c>
      <c r="G21" s="85"/>
    </row>
    <row r="22" spans="1:8" x14ac:dyDescent="0.25">
      <c r="A22" s="16">
        <v>321</v>
      </c>
      <c r="B22" s="17"/>
      <c r="C22" s="18"/>
      <c r="D22" s="19" t="s">
        <v>50</v>
      </c>
      <c r="E22" s="27">
        <f t="shared" ref="E22:F22" si="7">SUM(E23:E26)</f>
        <v>0</v>
      </c>
      <c r="F22" s="27">
        <f t="shared" si="7"/>
        <v>0</v>
      </c>
      <c r="G22" s="85"/>
    </row>
    <row r="23" spans="1:8" x14ac:dyDescent="0.25">
      <c r="A23" s="21">
        <v>3211</v>
      </c>
      <c r="B23" s="22"/>
      <c r="C23" s="23"/>
      <c r="D23" s="24" t="s">
        <v>67</v>
      </c>
      <c r="E23" s="12"/>
      <c r="F23" s="12"/>
      <c r="G23" s="85"/>
    </row>
    <row r="24" spans="1:8" ht="25.5" x14ac:dyDescent="0.25">
      <c r="A24" s="21">
        <v>3212</v>
      </c>
      <c r="B24" s="22"/>
      <c r="C24" s="23"/>
      <c r="D24" s="24" t="s">
        <v>137</v>
      </c>
      <c r="E24" s="12"/>
      <c r="F24" s="12"/>
      <c r="G24" s="85"/>
    </row>
    <row r="25" spans="1:8" x14ac:dyDescent="0.25">
      <c r="A25" s="21">
        <v>3213</v>
      </c>
      <c r="B25" s="22"/>
      <c r="C25" s="23"/>
      <c r="D25" s="24" t="s">
        <v>69</v>
      </c>
      <c r="E25" s="12"/>
      <c r="F25" s="12"/>
      <c r="G25" s="85"/>
    </row>
    <row r="26" spans="1:8" x14ac:dyDescent="0.25">
      <c r="A26" s="21">
        <v>3214</v>
      </c>
      <c r="B26" s="22"/>
      <c r="C26" s="23"/>
      <c r="D26" s="24" t="s">
        <v>70</v>
      </c>
      <c r="E26" s="12"/>
      <c r="F26" s="12"/>
      <c r="G26" s="85"/>
    </row>
    <row r="27" spans="1:8" x14ac:dyDescent="0.25">
      <c r="A27" s="21"/>
      <c r="B27" s="22"/>
      <c r="C27" s="23"/>
      <c r="D27" s="28" t="s">
        <v>106</v>
      </c>
      <c r="E27" s="38">
        <f t="shared" ref="E27:F27" si="8">SUM(E10)</f>
        <v>955.62</v>
      </c>
      <c r="F27" s="38">
        <f t="shared" si="8"/>
        <v>955.62</v>
      </c>
      <c r="G27" s="85">
        <f t="shared" si="2"/>
        <v>100</v>
      </c>
    </row>
    <row r="28" spans="1:8" x14ac:dyDescent="0.25">
      <c r="A28" s="21"/>
      <c r="B28" s="22"/>
      <c r="C28" s="23"/>
      <c r="D28" s="24"/>
      <c r="E28" s="12"/>
      <c r="F28" s="12"/>
    </row>
    <row r="29" spans="1:8" ht="25.5" x14ac:dyDescent="0.25">
      <c r="A29" s="245" t="s">
        <v>30</v>
      </c>
      <c r="B29" s="246"/>
      <c r="C29" s="247"/>
      <c r="D29" s="8" t="s">
        <v>31</v>
      </c>
      <c r="E29" s="8" t="s">
        <v>107</v>
      </c>
      <c r="F29" s="8" t="s">
        <v>164</v>
      </c>
      <c r="G29" s="9" t="s">
        <v>156</v>
      </c>
    </row>
    <row r="30" spans="1:8" x14ac:dyDescent="0.25">
      <c r="A30" s="10"/>
      <c r="B30" s="2"/>
      <c r="C30" s="3"/>
      <c r="D30" s="11">
        <v>1</v>
      </c>
      <c r="E30" s="11">
        <v>2</v>
      </c>
      <c r="F30" s="11">
        <v>3</v>
      </c>
      <c r="G30" s="33" t="s">
        <v>159</v>
      </c>
      <c r="H30" s="4"/>
    </row>
    <row r="31" spans="1:8" ht="15" customHeight="1" x14ac:dyDescent="0.25">
      <c r="A31" s="236" t="s">
        <v>108</v>
      </c>
      <c r="B31" s="237"/>
      <c r="C31" s="238"/>
      <c r="D31" s="94" t="s">
        <v>37</v>
      </c>
      <c r="E31" s="12"/>
      <c r="F31" s="12"/>
      <c r="G31" s="6"/>
    </row>
    <row r="32" spans="1:8" ht="14.25" customHeight="1" x14ac:dyDescent="0.25">
      <c r="A32" s="236" t="s">
        <v>139</v>
      </c>
      <c r="B32" s="237"/>
      <c r="C32" s="238"/>
      <c r="D32" s="94" t="s">
        <v>146</v>
      </c>
      <c r="E32" s="12"/>
      <c r="F32" s="12"/>
      <c r="G32" s="6"/>
    </row>
    <row r="33" spans="1:7" ht="15" customHeight="1" x14ac:dyDescent="0.25">
      <c r="A33" s="239">
        <v>31</v>
      </c>
      <c r="B33" s="240"/>
      <c r="C33" s="241"/>
      <c r="D33" s="92" t="s">
        <v>140</v>
      </c>
      <c r="E33" s="12"/>
      <c r="F33" s="12"/>
      <c r="G33" s="6"/>
    </row>
    <row r="34" spans="1:7" x14ac:dyDescent="0.25">
      <c r="A34" s="242">
        <v>3</v>
      </c>
      <c r="B34" s="243"/>
      <c r="C34" s="244"/>
      <c r="D34" s="93" t="s">
        <v>20</v>
      </c>
      <c r="E34" s="29">
        <f t="shared" ref="E34:F34" si="9">SUM(E35)</f>
        <v>1832</v>
      </c>
      <c r="F34" s="29">
        <f t="shared" si="9"/>
        <v>2099.27</v>
      </c>
      <c r="G34" s="85">
        <f>F34/E34*100</f>
        <v>114.58897379912662</v>
      </c>
    </row>
    <row r="35" spans="1:7" x14ac:dyDescent="0.25">
      <c r="A35" s="233">
        <v>32</v>
      </c>
      <c r="B35" s="234"/>
      <c r="C35" s="235"/>
      <c r="D35" s="14" t="s">
        <v>32</v>
      </c>
      <c r="E35" s="30">
        <f>SUM(E36+E41+E49)</f>
        <v>1832</v>
      </c>
      <c r="F35" s="30">
        <f>SUM(F36+F41+F49+F59)</f>
        <v>2099.27</v>
      </c>
      <c r="G35" s="85">
        <f>F35/E35*100</f>
        <v>114.58897379912662</v>
      </c>
    </row>
    <row r="36" spans="1:7" x14ac:dyDescent="0.25">
      <c r="A36" s="16">
        <v>321</v>
      </c>
      <c r="B36" s="17"/>
      <c r="C36" s="18"/>
      <c r="D36" s="19" t="s">
        <v>50</v>
      </c>
      <c r="E36" s="31">
        <f t="shared" ref="E36:F36" si="10">SUM(E37:E40)</f>
        <v>0</v>
      </c>
      <c r="F36" s="31">
        <f t="shared" si="10"/>
        <v>0</v>
      </c>
      <c r="G36" s="85"/>
    </row>
    <row r="37" spans="1:7" x14ac:dyDescent="0.25">
      <c r="A37" s="21">
        <v>3211</v>
      </c>
      <c r="B37" s="22"/>
      <c r="C37" s="23"/>
      <c r="D37" s="24" t="s">
        <v>67</v>
      </c>
      <c r="E37" s="32"/>
      <c r="F37" s="32"/>
      <c r="G37" s="85"/>
    </row>
    <row r="38" spans="1:7" ht="25.5" x14ac:dyDescent="0.25">
      <c r="A38" s="21">
        <v>3212</v>
      </c>
      <c r="B38" s="22"/>
      <c r="C38" s="23"/>
      <c r="D38" s="24" t="s">
        <v>137</v>
      </c>
      <c r="E38" s="32"/>
      <c r="F38" s="32"/>
      <c r="G38" s="85"/>
    </row>
    <row r="39" spans="1:7" x14ac:dyDescent="0.25">
      <c r="A39" s="21">
        <v>3213</v>
      </c>
      <c r="B39" s="22"/>
      <c r="C39" s="23"/>
      <c r="D39" s="24" t="s">
        <v>69</v>
      </c>
      <c r="E39" s="32"/>
      <c r="F39" s="32"/>
      <c r="G39" s="85"/>
    </row>
    <row r="40" spans="1:7" x14ac:dyDescent="0.25">
      <c r="A40" s="21">
        <v>3214</v>
      </c>
      <c r="B40" s="22"/>
      <c r="C40" s="23"/>
      <c r="D40" s="24" t="s">
        <v>70</v>
      </c>
      <c r="E40" s="32"/>
      <c r="F40" s="32"/>
      <c r="G40" s="85"/>
    </row>
    <row r="41" spans="1:7" x14ac:dyDescent="0.25">
      <c r="A41" s="16">
        <v>322</v>
      </c>
      <c r="B41" s="17"/>
      <c r="C41" s="18"/>
      <c r="D41" s="19" t="s">
        <v>51</v>
      </c>
      <c r="E41" s="31">
        <f t="shared" ref="E41:F41" si="11">SUM(E42:E48)</f>
        <v>932.33</v>
      </c>
      <c r="F41" s="31">
        <f t="shared" si="11"/>
        <v>932.33</v>
      </c>
      <c r="G41" s="85">
        <f t="shared" ref="G41:G78" si="12">F41/E41*100</f>
        <v>100</v>
      </c>
    </row>
    <row r="42" spans="1:7" x14ac:dyDescent="0.25">
      <c r="A42" s="21">
        <v>3221</v>
      </c>
      <c r="B42" s="22"/>
      <c r="C42" s="23"/>
      <c r="D42" s="24" t="s">
        <v>71</v>
      </c>
      <c r="E42" s="32"/>
      <c r="F42" s="32"/>
      <c r="G42" s="85"/>
    </row>
    <row r="43" spans="1:7" x14ac:dyDescent="0.25">
      <c r="A43" s="21">
        <v>3222</v>
      </c>
      <c r="B43" s="22"/>
      <c r="C43" s="23"/>
      <c r="D43" s="24" t="s">
        <v>72</v>
      </c>
      <c r="E43" s="32"/>
      <c r="F43" s="32"/>
      <c r="G43" s="85"/>
    </row>
    <row r="44" spans="1:7" x14ac:dyDescent="0.25">
      <c r="A44" s="21">
        <v>3223</v>
      </c>
      <c r="B44" s="22"/>
      <c r="C44" s="23"/>
      <c r="D44" s="24" t="s">
        <v>73</v>
      </c>
      <c r="E44" s="32"/>
      <c r="F44" s="32"/>
      <c r="G44" s="85"/>
    </row>
    <row r="45" spans="1:7" ht="25.5" x14ac:dyDescent="0.25">
      <c r="A45" s="21">
        <v>3224</v>
      </c>
      <c r="B45" s="22"/>
      <c r="C45" s="23"/>
      <c r="D45" s="24" t="s">
        <v>74</v>
      </c>
      <c r="E45" s="32"/>
      <c r="F45" s="32"/>
      <c r="G45" s="85"/>
    </row>
    <row r="46" spans="1:7" x14ac:dyDescent="0.25">
      <c r="A46" s="21">
        <v>3225</v>
      </c>
      <c r="B46" s="22"/>
      <c r="C46" s="23"/>
      <c r="D46" s="24" t="s">
        <v>75</v>
      </c>
      <c r="E46" s="32">
        <v>932.33</v>
      </c>
      <c r="F46" s="32">
        <v>932.33</v>
      </c>
      <c r="G46" s="85"/>
    </row>
    <row r="47" spans="1:7" x14ac:dyDescent="0.25">
      <c r="A47" s="21">
        <v>3226</v>
      </c>
      <c r="B47" s="22"/>
      <c r="C47" s="23"/>
      <c r="D47" s="24" t="s">
        <v>76</v>
      </c>
      <c r="E47" s="32"/>
      <c r="F47" s="32"/>
      <c r="G47" s="85"/>
    </row>
    <row r="48" spans="1:7" x14ac:dyDescent="0.25">
      <c r="A48" s="21">
        <v>3227</v>
      </c>
      <c r="B48" s="22"/>
      <c r="C48" s="23"/>
      <c r="D48" s="24" t="s">
        <v>77</v>
      </c>
      <c r="E48" s="32"/>
      <c r="F48" s="32"/>
      <c r="G48" s="85"/>
    </row>
    <row r="49" spans="1:7" x14ac:dyDescent="0.25">
      <c r="A49" s="16">
        <v>323</v>
      </c>
      <c r="B49" s="17"/>
      <c r="C49" s="18"/>
      <c r="D49" s="19" t="s">
        <v>52</v>
      </c>
      <c r="E49" s="31">
        <f t="shared" ref="E49:F49" si="13">SUM(E50:E58)</f>
        <v>899.67</v>
      </c>
      <c r="F49" s="31">
        <f t="shared" si="13"/>
        <v>1166.94</v>
      </c>
      <c r="G49" s="85">
        <f t="shared" si="12"/>
        <v>129.70755943846078</v>
      </c>
    </row>
    <row r="50" spans="1:7" x14ac:dyDescent="0.25">
      <c r="A50" s="21">
        <v>3231</v>
      </c>
      <c r="B50" s="22"/>
      <c r="C50" s="23"/>
      <c r="D50" s="24" t="s">
        <v>78</v>
      </c>
      <c r="E50" s="32"/>
      <c r="F50" s="32"/>
      <c r="G50" s="85"/>
    </row>
    <row r="51" spans="1:7" x14ac:dyDescent="0.25">
      <c r="A51" s="21">
        <v>3232</v>
      </c>
      <c r="B51" s="22"/>
      <c r="C51" s="23"/>
      <c r="D51" s="24" t="s">
        <v>79</v>
      </c>
      <c r="E51" s="32"/>
      <c r="F51" s="32"/>
      <c r="G51" s="85"/>
    </row>
    <row r="52" spans="1:7" x14ac:dyDescent="0.25">
      <c r="A52" s="21">
        <v>3233</v>
      </c>
      <c r="B52" s="22"/>
      <c r="C52" s="23"/>
      <c r="D52" s="24" t="s">
        <v>80</v>
      </c>
      <c r="E52" s="32"/>
      <c r="F52" s="32"/>
      <c r="G52" s="85"/>
    </row>
    <row r="53" spans="1:7" x14ac:dyDescent="0.25">
      <c r="A53" s="21">
        <v>3234</v>
      </c>
      <c r="B53" s="22"/>
      <c r="C53" s="23"/>
      <c r="D53" s="24" t="s">
        <v>81</v>
      </c>
      <c r="E53" s="32"/>
      <c r="F53" s="32"/>
      <c r="G53" s="85"/>
    </row>
    <row r="54" spans="1:7" x14ac:dyDescent="0.25">
      <c r="A54" s="21">
        <v>3235</v>
      </c>
      <c r="B54" s="22"/>
      <c r="C54" s="23"/>
      <c r="D54" s="24" t="s">
        <v>82</v>
      </c>
      <c r="E54" s="32"/>
      <c r="F54" s="32"/>
      <c r="G54" s="85"/>
    </row>
    <row r="55" spans="1:7" x14ac:dyDescent="0.25">
      <c r="A55" s="21">
        <v>3236</v>
      </c>
      <c r="B55" s="22"/>
      <c r="C55" s="23"/>
      <c r="D55" s="24" t="s">
        <v>83</v>
      </c>
      <c r="E55" s="32"/>
      <c r="F55" s="32"/>
      <c r="G55" s="85"/>
    </row>
    <row r="56" spans="1:7" x14ac:dyDescent="0.25">
      <c r="A56" s="21">
        <v>3237</v>
      </c>
      <c r="B56" s="22"/>
      <c r="C56" s="23"/>
      <c r="D56" s="24" t="s">
        <v>84</v>
      </c>
      <c r="E56" s="32"/>
      <c r="F56" s="32"/>
      <c r="G56" s="85"/>
    </row>
    <row r="57" spans="1:7" x14ac:dyDescent="0.25">
      <c r="A57" s="21">
        <v>3238</v>
      </c>
      <c r="B57" s="22"/>
      <c r="C57" s="23"/>
      <c r="D57" s="24" t="s">
        <v>85</v>
      </c>
      <c r="E57" s="32"/>
      <c r="F57" s="32"/>
      <c r="G57" s="85"/>
    </row>
    <row r="58" spans="1:7" x14ac:dyDescent="0.25">
      <c r="A58" s="21">
        <v>3239</v>
      </c>
      <c r="B58" s="22"/>
      <c r="C58" s="23"/>
      <c r="D58" s="24" t="s">
        <v>86</v>
      </c>
      <c r="E58" s="32">
        <v>899.67</v>
      </c>
      <c r="F58" s="32">
        <v>1166.94</v>
      </c>
      <c r="G58" s="85">
        <f t="shared" si="12"/>
        <v>129.70755943846078</v>
      </c>
    </row>
    <row r="59" spans="1:7" x14ac:dyDescent="0.25">
      <c r="A59" s="16">
        <v>329</v>
      </c>
      <c r="B59" s="17"/>
      <c r="C59" s="18"/>
      <c r="D59" s="19" t="s">
        <v>88</v>
      </c>
      <c r="E59" s="31">
        <f t="shared" ref="E59:F59" si="14">SUM(E60:E66)</f>
        <v>0</v>
      </c>
      <c r="F59" s="31">
        <f t="shared" si="14"/>
        <v>0</v>
      </c>
      <c r="G59" s="85"/>
    </row>
    <row r="60" spans="1:7" ht="25.5" x14ac:dyDescent="0.25">
      <c r="A60" s="21">
        <v>3291</v>
      </c>
      <c r="B60" s="22"/>
      <c r="C60" s="23"/>
      <c r="D60" s="24" t="s">
        <v>89</v>
      </c>
      <c r="E60" s="32"/>
      <c r="F60" s="32"/>
      <c r="G60" s="85"/>
    </row>
    <row r="61" spans="1:7" x14ac:dyDescent="0.25">
      <c r="A61" s="21">
        <v>3292</v>
      </c>
      <c r="B61" s="22"/>
      <c r="C61" s="23"/>
      <c r="D61" s="24" t="s">
        <v>90</v>
      </c>
      <c r="E61" s="32"/>
      <c r="F61" s="32"/>
      <c r="G61" s="85"/>
    </row>
    <row r="62" spans="1:7" x14ac:dyDescent="0.25">
      <c r="A62" s="21">
        <v>3293</v>
      </c>
      <c r="B62" s="22"/>
      <c r="C62" s="23"/>
      <c r="D62" s="24" t="s">
        <v>91</v>
      </c>
      <c r="E62" s="32"/>
      <c r="F62" s="32"/>
      <c r="G62" s="85"/>
    </row>
    <row r="63" spans="1:7" x14ac:dyDescent="0.25">
      <c r="A63" s="21">
        <v>3294</v>
      </c>
      <c r="B63" s="22"/>
      <c r="C63" s="23"/>
      <c r="D63" s="24" t="s">
        <v>92</v>
      </c>
      <c r="E63" s="32"/>
      <c r="F63" s="32"/>
      <c r="G63" s="85"/>
    </row>
    <row r="64" spans="1:7" x14ac:dyDescent="0.25">
      <c r="A64" s="21">
        <v>3295</v>
      </c>
      <c r="B64" s="22"/>
      <c r="C64" s="23"/>
      <c r="D64" s="24" t="s">
        <v>93</v>
      </c>
      <c r="E64" s="32"/>
      <c r="F64" s="32"/>
      <c r="G64" s="85"/>
    </row>
    <row r="65" spans="1:7" x14ac:dyDescent="0.25">
      <c r="A65" s="21">
        <v>3296</v>
      </c>
      <c r="B65" s="22"/>
      <c r="C65" s="23"/>
      <c r="D65" s="24" t="s">
        <v>94</v>
      </c>
      <c r="E65" s="32"/>
      <c r="F65" s="32"/>
      <c r="G65" s="85"/>
    </row>
    <row r="66" spans="1:7" x14ac:dyDescent="0.25">
      <c r="A66" s="21">
        <v>3299</v>
      </c>
      <c r="B66" s="22"/>
      <c r="C66" s="23"/>
      <c r="D66" s="24" t="s">
        <v>53</v>
      </c>
      <c r="E66" s="32"/>
      <c r="F66" s="32"/>
      <c r="G66" s="85"/>
    </row>
    <row r="67" spans="1:7" ht="25.5" x14ac:dyDescent="0.25">
      <c r="A67" s="34">
        <v>4</v>
      </c>
      <c r="B67" s="35"/>
      <c r="C67" s="36"/>
      <c r="D67" s="93" t="s">
        <v>45</v>
      </c>
      <c r="E67" s="29">
        <f t="shared" ref="E67:F67" si="15">SUM(E68)</f>
        <v>968</v>
      </c>
      <c r="F67" s="29">
        <f t="shared" si="15"/>
        <v>968</v>
      </c>
      <c r="G67" s="85"/>
    </row>
    <row r="68" spans="1:7" ht="25.5" x14ac:dyDescent="0.25">
      <c r="A68" s="95">
        <v>42</v>
      </c>
      <c r="B68" s="96"/>
      <c r="C68" s="97"/>
      <c r="D68" s="14" t="s">
        <v>45</v>
      </c>
      <c r="E68" s="30">
        <f t="shared" ref="E68:F68" si="16">SUM(E69+E76)</f>
        <v>968</v>
      </c>
      <c r="F68" s="30">
        <f t="shared" si="16"/>
        <v>968</v>
      </c>
      <c r="G68" s="85"/>
    </row>
    <row r="69" spans="1:7" x14ac:dyDescent="0.25">
      <c r="A69" s="16">
        <v>422</v>
      </c>
      <c r="B69" s="17"/>
      <c r="C69" s="18"/>
      <c r="D69" s="19" t="s">
        <v>58</v>
      </c>
      <c r="E69" s="31">
        <f t="shared" ref="E69:F69" si="17">SUM(E70:E75)</f>
        <v>968</v>
      </c>
      <c r="F69" s="31">
        <f t="shared" si="17"/>
        <v>968</v>
      </c>
      <c r="G69" s="85"/>
    </row>
    <row r="70" spans="1:7" x14ac:dyDescent="0.25">
      <c r="A70" s="21">
        <v>4221</v>
      </c>
      <c r="B70" s="22"/>
      <c r="C70" s="23"/>
      <c r="D70" s="24" t="s">
        <v>99</v>
      </c>
      <c r="E70" s="32"/>
      <c r="F70" s="32"/>
      <c r="G70" s="85"/>
    </row>
    <row r="71" spans="1:7" x14ac:dyDescent="0.25">
      <c r="A71" s="21">
        <v>4222</v>
      </c>
      <c r="B71" s="22"/>
      <c r="C71" s="23"/>
      <c r="D71" s="24" t="s">
        <v>100</v>
      </c>
      <c r="E71" s="32"/>
      <c r="F71" s="32"/>
      <c r="G71" s="85"/>
    </row>
    <row r="72" spans="1:7" x14ac:dyDescent="0.25">
      <c r="A72" s="21">
        <v>4223</v>
      </c>
      <c r="B72" s="22"/>
      <c r="C72" s="23"/>
      <c r="D72" s="24" t="s">
        <v>101</v>
      </c>
      <c r="E72" s="32"/>
      <c r="F72" s="32"/>
      <c r="G72" s="85"/>
    </row>
    <row r="73" spans="1:7" x14ac:dyDescent="0.25">
      <c r="A73" s="21">
        <v>4225</v>
      </c>
      <c r="B73" s="22"/>
      <c r="C73" s="23"/>
      <c r="D73" s="24" t="s">
        <v>102</v>
      </c>
      <c r="E73" s="32"/>
      <c r="F73" s="32"/>
      <c r="G73" s="85"/>
    </row>
    <row r="74" spans="1:7" x14ac:dyDescent="0.25">
      <c r="A74" s="21">
        <v>4226</v>
      </c>
      <c r="B74" s="22"/>
      <c r="C74" s="23"/>
      <c r="D74" s="24" t="s">
        <v>103</v>
      </c>
      <c r="E74" s="32"/>
      <c r="F74" s="32"/>
      <c r="G74" s="85"/>
    </row>
    <row r="75" spans="1:7" x14ac:dyDescent="0.25">
      <c r="A75" s="21">
        <v>4227</v>
      </c>
      <c r="B75" s="22"/>
      <c r="C75" s="23"/>
      <c r="D75" s="24" t="s">
        <v>104</v>
      </c>
      <c r="E75" s="32">
        <v>968</v>
      </c>
      <c r="F75" s="32">
        <v>968</v>
      </c>
      <c r="G75" s="85"/>
    </row>
    <row r="76" spans="1:7" ht="25.5" x14ac:dyDescent="0.25">
      <c r="A76" s="16">
        <v>424</v>
      </c>
      <c r="B76" s="17"/>
      <c r="C76" s="18"/>
      <c r="D76" s="19" t="s">
        <v>59</v>
      </c>
      <c r="E76" s="31">
        <f t="shared" ref="E76:F76" si="18">SUM(E77)</f>
        <v>0</v>
      </c>
      <c r="F76" s="31">
        <f t="shared" si="18"/>
        <v>0</v>
      </c>
      <c r="G76" s="85"/>
    </row>
    <row r="77" spans="1:7" x14ac:dyDescent="0.25">
      <c r="A77" s="21">
        <v>4241</v>
      </c>
      <c r="B77" s="22"/>
      <c r="C77" s="23"/>
      <c r="D77" s="24" t="s">
        <v>105</v>
      </c>
      <c r="E77" s="32"/>
      <c r="F77" s="32"/>
      <c r="G77" s="85"/>
    </row>
    <row r="78" spans="1:7" x14ac:dyDescent="0.25">
      <c r="A78" s="21"/>
      <c r="B78" s="22"/>
      <c r="C78" s="23"/>
      <c r="D78" s="28" t="s">
        <v>106</v>
      </c>
      <c r="E78" s="38">
        <f>E34+E67</f>
        <v>2800</v>
      </c>
      <c r="F78" s="38">
        <f>F34+F67</f>
        <v>3067.27</v>
      </c>
      <c r="G78" s="85">
        <f t="shared" si="12"/>
        <v>109.54535714285714</v>
      </c>
    </row>
    <row r="79" spans="1:7" x14ac:dyDescent="0.25">
      <c r="A79" s="21"/>
      <c r="B79" s="22"/>
      <c r="C79" s="23"/>
      <c r="D79" s="24"/>
      <c r="E79" s="12"/>
      <c r="F79" s="12"/>
    </row>
    <row r="80" spans="1:7" ht="25.5" x14ac:dyDescent="0.25">
      <c r="A80" s="245" t="s">
        <v>30</v>
      </c>
      <c r="B80" s="246"/>
      <c r="C80" s="247"/>
      <c r="D80" s="8" t="s">
        <v>31</v>
      </c>
      <c r="E80" s="8" t="s">
        <v>107</v>
      </c>
      <c r="F80" s="8" t="s">
        <v>164</v>
      </c>
      <c r="G80" s="9" t="s">
        <v>156</v>
      </c>
    </row>
    <row r="81" spans="1:8" x14ac:dyDescent="0.25">
      <c r="A81" s="10"/>
      <c r="B81" s="2"/>
      <c r="C81" s="3"/>
      <c r="D81" s="11">
        <v>1</v>
      </c>
      <c r="E81" s="11">
        <v>2</v>
      </c>
      <c r="F81" s="11">
        <v>3</v>
      </c>
      <c r="G81" s="37" t="s">
        <v>159</v>
      </c>
      <c r="H81" s="4"/>
    </row>
    <row r="82" spans="1:8" ht="15" customHeight="1" x14ac:dyDescent="0.25">
      <c r="A82" s="236" t="s">
        <v>108</v>
      </c>
      <c r="B82" s="237"/>
      <c r="C82" s="238"/>
      <c r="D82" s="94" t="s">
        <v>37</v>
      </c>
      <c r="E82" s="12"/>
      <c r="F82" s="12"/>
      <c r="G82" s="6"/>
    </row>
    <row r="83" spans="1:8" ht="25.5" customHeight="1" x14ac:dyDescent="0.25">
      <c r="A83" s="236" t="s">
        <v>139</v>
      </c>
      <c r="B83" s="237"/>
      <c r="C83" s="238"/>
      <c r="D83" s="94" t="s">
        <v>146</v>
      </c>
      <c r="E83" s="12"/>
      <c r="F83" s="12"/>
      <c r="G83" s="6"/>
    </row>
    <row r="84" spans="1:8" ht="15" customHeight="1" x14ac:dyDescent="0.25">
      <c r="A84" s="239">
        <v>43</v>
      </c>
      <c r="B84" s="240"/>
      <c r="C84" s="241"/>
      <c r="D84" s="92" t="s">
        <v>44</v>
      </c>
      <c r="E84" s="12"/>
      <c r="F84" s="12"/>
      <c r="G84" s="6"/>
    </row>
    <row r="85" spans="1:8" ht="15" customHeight="1" x14ac:dyDescent="0.25">
      <c r="A85" s="242">
        <v>3</v>
      </c>
      <c r="B85" s="243"/>
      <c r="C85" s="244"/>
      <c r="D85" s="93" t="s">
        <v>20</v>
      </c>
      <c r="E85" s="29">
        <f t="shared" ref="E85:F85" si="19">SUM(E86+E96+E130+E134)</f>
        <v>10990</v>
      </c>
      <c r="F85" s="29">
        <f t="shared" si="19"/>
        <v>10472.17</v>
      </c>
      <c r="G85" s="85">
        <f>F85/E85*100</f>
        <v>95.288171064604185</v>
      </c>
    </row>
    <row r="86" spans="1:8" x14ac:dyDescent="0.25">
      <c r="A86" s="233">
        <v>31</v>
      </c>
      <c r="B86" s="234"/>
      <c r="C86" s="235"/>
      <c r="D86" s="14" t="s">
        <v>21</v>
      </c>
      <c r="E86" s="30">
        <f t="shared" ref="E86:F86" si="20">SUM(E87+E91+E93)</f>
        <v>0</v>
      </c>
      <c r="F86" s="30">
        <f t="shared" si="20"/>
        <v>20</v>
      </c>
      <c r="G86" s="85"/>
    </row>
    <row r="87" spans="1:8" ht="15" customHeight="1" x14ac:dyDescent="0.25">
      <c r="A87" s="16">
        <v>311</v>
      </c>
      <c r="B87" s="17"/>
      <c r="C87" s="18"/>
      <c r="D87" s="19" t="s">
        <v>48</v>
      </c>
      <c r="E87" s="31">
        <f t="shared" ref="E87:F87" si="21">SUM(E88:E90)</f>
        <v>0</v>
      </c>
      <c r="F87" s="31">
        <f t="shared" si="21"/>
        <v>17.170000000000002</v>
      </c>
      <c r="G87" s="85"/>
    </row>
    <row r="88" spans="1:8" x14ac:dyDescent="0.25">
      <c r="A88" s="21">
        <v>3111</v>
      </c>
      <c r="B88" s="22"/>
      <c r="C88" s="23"/>
      <c r="D88" s="24" t="s">
        <v>60</v>
      </c>
      <c r="E88" s="32">
        <v>0</v>
      </c>
      <c r="F88" s="32">
        <v>17.170000000000002</v>
      </c>
      <c r="G88" s="85"/>
    </row>
    <row r="89" spans="1:8" x14ac:dyDescent="0.25">
      <c r="A89" s="21">
        <v>3113</v>
      </c>
      <c r="B89" s="22"/>
      <c r="C89" s="23"/>
      <c r="D89" s="24" t="s">
        <v>61</v>
      </c>
      <c r="E89" s="32"/>
      <c r="F89" s="32"/>
      <c r="G89" s="85"/>
    </row>
    <row r="90" spans="1:8" x14ac:dyDescent="0.25">
      <c r="A90" s="21">
        <v>3114</v>
      </c>
      <c r="B90" s="22"/>
      <c r="C90" s="23"/>
      <c r="D90" s="24" t="s">
        <v>62</v>
      </c>
      <c r="E90" s="32"/>
      <c r="F90" s="32"/>
      <c r="G90" s="85"/>
    </row>
    <row r="91" spans="1:8" x14ac:dyDescent="0.25">
      <c r="A91" s="16">
        <v>312</v>
      </c>
      <c r="B91" s="17"/>
      <c r="C91" s="18"/>
      <c r="D91" s="19" t="s">
        <v>63</v>
      </c>
      <c r="E91" s="31">
        <f t="shared" ref="E91:F91" si="22">SUM(E92)</f>
        <v>0</v>
      </c>
      <c r="F91" s="31">
        <f t="shared" si="22"/>
        <v>0</v>
      </c>
      <c r="G91" s="85"/>
    </row>
    <row r="92" spans="1:8" x14ac:dyDescent="0.25">
      <c r="A92" s="21">
        <v>3121</v>
      </c>
      <c r="B92" s="22"/>
      <c r="C92" s="23"/>
      <c r="D92" s="24" t="s">
        <v>64</v>
      </c>
      <c r="E92" s="32"/>
      <c r="F92" s="32"/>
      <c r="G92" s="85"/>
    </row>
    <row r="93" spans="1:8" x14ac:dyDescent="0.25">
      <c r="A93" s="16">
        <v>313</v>
      </c>
      <c r="B93" s="17"/>
      <c r="C93" s="18"/>
      <c r="D93" s="19" t="s">
        <v>49</v>
      </c>
      <c r="E93" s="31">
        <f t="shared" ref="E93:F93" si="23">SUM(E94:E95)</f>
        <v>0</v>
      </c>
      <c r="F93" s="31">
        <f t="shared" si="23"/>
        <v>2.83</v>
      </c>
      <c r="G93" s="85"/>
    </row>
    <row r="94" spans="1:8" x14ac:dyDescent="0.25">
      <c r="A94" s="21">
        <v>3131</v>
      </c>
      <c r="B94" s="22"/>
      <c r="C94" s="23"/>
      <c r="D94" s="24" t="s">
        <v>65</v>
      </c>
      <c r="E94" s="32"/>
      <c r="F94" s="32"/>
      <c r="G94" s="85"/>
    </row>
    <row r="95" spans="1:8" x14ac:dyDescent="0.25">
      <c r="A95" s="21">
        <v>3132</v>
      </c>
      <c r="B95" s="22"/>
      <c r="C95" s="23"/>
      <c r="D95" s="24" t="s">
        <v>66</v>
      </c>
      <c r="E95" s="32"/>
      <c r="F95" s="32">
        <v>2.83</v>
      </c>
      <c r="G95" s="85"/>
    </row>
    <row r="96" spans="1:8" x14ac:dyDescent="0.25">
      <c r="A96" s="233">
        <v>32</v>
      </c>
      <c r="B96" s="234"/>
      <c r="C96" s="235"/>
      <c r="D96" s="14" t="s">
        <v>32</v>
      </c>
      <c r="E96" s="30">
        <f t="shared" ref="E96:F96" si="24">SUM(E97+E102+E110+E120+E122)</f>
        <v>10990</v>
      </c>
      <c r="F96" s="30">
        <f t="shared" si="24"/>
        <v>10452.17</v>
      </c>
      <c r="G96" s="85">
        <f t="shared" ref="G96:G148" si="25">F96/E96*100</f>
        <v>95.106187443130125</v>
      </c>
    </row>
    <row r="97" spans="1:7" x14ac:dyDescent="0.25">
      <c r="A97" s="16">
        <v>321</v>
      </c>
      <c r="B97" s="17"/>
      <c r="C97" s="18"/>
      <c r="D97" s="19" t="s">
        <v>50</v>
      </c>
      <c r="E97" s="31">
        <f t="shared" ref="E97:F97" si="26">SUM(E98:E101)</f>
        <v>850</v>
      </c>
      <c r="F97" s="31">
        <f t="shared" si="26"/>
        <v>849.6</v>
      </c>
      <c r="G97" s="85">
        <f t="shared" si="25"/>
        <v>99.952941176470588</v>
      </c>
    </row>
    <row r="98" spans="1:7" x14ac:dyDescent="0.25">
      <c r="A98" s="21">
        <v>3211</v>
      </c>
      <c r="B98" s="22"/>
      <c r="C98" s="23"/>
      <c r="D98" s="24" t="s">
        <v>67</v>
      </c>
      <c r="E98" s="32">
        <v>850</v>
      </c>
      <c r="F98" s="32">
        <v>849.6</v>
      </c>
      <c r="G98" s="85">
        <f t="shared" si="25"/>
        <v>99.952941176470588</v>
      </c>
    </row>
    <row r="99" spans="1:7" ht="25.5" x14ac:dyDescent="0.25">
      <c r="A99" s="21">
        <v>3212</v>
      </c>
      <c r="B99" s="22"/>
      <c r="C99" s="23"/>
      <c r="D99" s="24" t="s">
        <v>68</v>
      </c>
      <c r="E99" s="32"/>
      <c r="F99" s="32"/>
      <c r="G99" s="85"/>
    </row>
    <row r="100" spans="1:7" x14ac:dyDescent="0.25">
      <c r="A100" s="21">
        <v>3213</v>
      </c>
      <c r="B100" s="22"/>
      <c r="C100" s="23"/>
      <c r="D100" s="24" t="s">
        <v>69</v>
      </c>
      <c r="E100" s="32"/>
      <c r="F100" s="32"/>
      <c r="G100" s="85"/>
    </row>
    <row r="101" spans="1:7" x14ac:dyDescent="0.25">
      <c r="A101" s="21">
        <v>3214</v>
      </c>
      <c r="B101" s="22"/>
      <c r="C101" s="23"/>
      <c r="D101" s="24" t="s">
        <v>70</v>
      </c>
      <c r="E101" s="32"/>
      <c r="F101" s="32"/>
      <c r="G101" s="85"/>
    </row>
    <row r="102" spans="1:7" x14ac:dyDescent="0.25">
      <c r="A102" s="16">
        <v>322</v>
      </c>
      <c r="B102" s="17"/>
      <c r="C102" s="18"/>
      <c r="D102" s="19" t="s">
        <v>51</v>
      </c>
      <c r="E102" s="31">
        <f t="shared" ref="E102:F102" si="27">SUM(E103:E109)</f>
        <v>640</v>
      </c>
      <c r="F102" s="31">
        <f t="shared" si="27"/>
        <v>47.7</v>
      </c>
      <c r="G102" s="85">
        <f t="shared" si="25"/>
        <v>7.4531250000000009</v>
      </c>
    </row>
    <row r="103" spans="1:7" x14ac:dyDescent="0.25">
      <c r="A103" s="21">
        <v>3221</v>
      </c>
      <c r="B103" s="22"/>
      <c r="C103" s="23"/>
      <c r="D103" s="24" t="s">
        <v>71</v>
      </c>
      <c r="E103" s="32">
        <v>50</v>
      </c>
      <c r="F103" s="32">
        <v>47.7</v>
      </c>
      <c r="G103" s="85"/>
    </row>
    <row r="104" spans="1:7" x14ac:dyDescent="0.25">
      <c r="A104" s="21">
        <v>3222</v>
      </c>
      <c r="B104" s="22"/>
      <c r="C104" s="23"/>
      <c r="D104" s="24" t="s">
        <v>72</v>
      </c>
      <c r="E104" s="32"/>
      <c r="F104" s="32"/>
      <c r="G104" s="85"/>
    </row>
    <row r="105" spans="1:7" x14ac:dyDescent="0.25">
      <c r="A105" s="21">
        <v>3223</v>
      </c>
      <c r="B105" s="22"/>
      <c r="C105" s="23"/>
      <c r="D105" s="24" t="s">
        <v>73</v>
      </c>
      <c r="E105" s="32"/>
      <c r="F105" s="32"/>
      <c r="G105" s="85"/>
    </row>
    <row r="106" spans="1:7" ht="25.5" x14ac:dyDescent="0.25">
      <c r="A106" s="21">
        <v>3224</v>
      </c>
      <c r="B106" s="22"/>
      <c r="C106" s="23"/>
      <c r="D106" s="24" t="s">
        <v>74</v>
      </c>
      <c r="E106" s="32"/>
      <c r="F106" s="32"/>
      <c r="G106" s="85"/>
    </row>
    <row r="107" spans="1:7" x14ac:dyDescent="0.25">
      <c r="A107" s="21">
        <v>3225</v>
      </c>
      <c r="B107" s="22"/>
      <c r="C107" s="23"/>
      <c r="D107" s="24" t="s">
        <v>75</v>
      </c>
      <c r="E107" s="32">
        <v>590</v>
      </c>
      <c r="F107" s="32"/>
      <c r="G107" s="85">
        <f t="shared" si="25"/>
        <v>0</v>
      </c>
    </row>
    <row r="108" spans="1:7" x14ac:dyDescent="0.25">
      <c r="A108" s="21">
        <v>3226</v>
      </c>
      <c r="B108" s="22"/>
      <c r="C108" s="23"/>
      <c r="D108" s="24" t="s">
        <v>76</v>
      </c>
      <c r="E108" s="32"/>
      <c r="F108" s="32"/>
      <c r="G108" s="85"/>
    </row>
    <row r="109" spans="1:7" x14ac:dyDescent="0.25">
      <c r="A109" s="21">
        <v>3227</v>
      </c>
      <c r="B109" s="22"/>
      <c r="C109" s="23"/>
      <c r="D109" s="24" t="s">
        <v>77</v>
      </c>
      <c r="E109" s="32"/>
      <c r="F109" s="32"/>
      <c r="G109" s="85"/>
    </row>
    <row r="110" spans="1:7" x14ac:dyDescent="0.25">
      <c r="A110" s="16">
        <v>323</v>
      </c>
      <c r="B110" s="17"/>
      <c r="C110" s="18"/>
      <c r="D110" s="19" t="s">
        <v>52</v>
      </c>
      <c r="E110" s="31">
        <f t="shared" ref="E110:F110" si="28">SUM(E111:E119)</f>
        <v>1800</v>
      </c>
      <c r="F110" s="31">
        <f t="shared" si="28"/>
        <v>1929.13</v>
      </c>
      <c r="G110" s="85">
        <f t="shared" si="25"/>
        <v>107.1738888888889</v>
      </c>
    </row>
    <row r="111" spans="1:7" x14ac:dyDescent="0.25">
      <c r="A111" s="21">
        <v>3231</v>
      </c>
      <c r="B111" s="22"/>
      <c r="C111" s="23"/>
      <c r="D111" s="24" t="s">
        <v>78</v>
      </c>
      <c r="E111" s="32">
        <v>1750</v>
      </c>
      <c r="F111" s="32">
        <v>1750</v>
      </c>
      <c r="G111" s="85">
        <f t="shared" si="25"/>
        <v>100</v>
      </c>
    </row>
    <row r="112" spans="1:7" x14ac:dyDescent="0.25">
      <c r="A112" s="21">
        <v>3232</v>
      </c>
      <c r="B112" s="22"/>
      <c r="C112" s="23"/>
      <c r="D112" s="24" t="s">
        <v>79</v>
      </c>
      <c r="E112" s="32"/>
      <c r="F112" s="32"/>
      <c r="G112" s="85"/>
    </row>
    <row r="113" spans="1:7" x14ac:dyDescent="0.25">
      <c r="A113" s="21">
        <v>3233</v>
      </c>
      <c r="B113" s="22"/>
      <c r="C113" s="23"/>
      <c r="D113" s="24" t="s">
        <v>80</v>
      </c>
      <c r="E113" s="32"/>
      <c r="F113" s="32"/>
      <c r="G113" s="85"/>
    </row>
    <row r="114" spans="1:7" x14ac:dyDescent="0.25">
      <c r="A114" s="21">
        <v>3234</v>
      </c>
      <c r="B114" s="22"/>
      <c r="C114" s="23"/>
      <c r="D114" s="24" t="s">
        <v>81</v>
      </c>
      <c r="E114" s="32"/>
      <c r="F114" s="32"/>
      <c r="G114" s="85"/>
    </row>
    <row r="115" spans="1:7" x14ac:dyDescent="0.25">
      <c r="A115" s="21">
        <v>3235</v>
      </c>
      <c r="B115" s="22"/>
      <c r="C115" s="23"/>
      <c r="D115" s="24" t="s">
        <v>82</v>
      </c>
      <c r="E115" s="32"/>
      <c r="F115" s="32"/>
      <c r="G115" s="85"/>
    </row>
    <row r="116" spans="1:7" x14ac:dyDescent="0.25">
      <c r="A116" s="21">
        <v>3236</v>
      </c>
      <c r="B116" s="22"/>
      <c r="C116" s="23"/>
      <c r="D116" s="24" t="s">
        <v>83</v>
      </c>
      <c r="E116" s="32"/>
      <c r="F116" s="32"/>
      <c r="G116" s="85"/>
    </row>
    <row r="117" spans="1:7" x14ac:dyDescent="0.25">
      <c r="A117" s="21">
        <v>3237</v>
      </c>
      <c r="B117" s="22"/>
      <c r="C117" s="23"/>
      <c r="D117" s="24" t="s">
        <v>84</v>
      </c>
      <c r="E117" s="32"/>
      <c r="F117" s="32">
        <f>250-130.87</f>
        <v>119.13</v>
      </c>
      <c r="G117" s="85"/>
    </row>
    <row r="118" spans="1:7" x14ac:dyDescent="0.25">
      <c r="A118" s="21">
        <v>3238</v>
      </c>
      <c r="B118" s="22"/>
      <c r="C118" s="23"/>
      <c r="D118" s="24" t="s">
        <v>85</v>
      </c>
      <c r="E118" s="32"/>
      <c r="F118" s="32"/>
      <c r="G118" s="85"/>
    </row>
    <row r="119" spans="1:7" x14ac:dyDescent="0.25">
      <c r="A119" s="21">
        <v>3239</v>
      </c>
      <c r="B119" s="22"/>
      <c r="C119" s="23"/>
      <c r="D119" s="24" t="s">
        <v>86</v>
      </c>
      <c r="E119" s="32">
        <v>50</v>
      </c>
      <c r="F119" s="32">
        <v>60</v>
      </c>
      <c r="G119" s="85">
        <f t="shared" si="25"/>
        <v>120</v>
      </c>
    </row>
    <row r="120" spans="1:7" ht="25.5" x14ac:dyDescent="0.25">
      <c r="A120" s="16">
        <v>324</v>
      </c>
      <c r="B120" s="17"/>
      <c r="C120" s="18"/>
      <c r="D120" s="19" t="s">
        <v>87</v>
      </c>
      <c r="E120" s="31"/>
      <c r="F120" s="31"/>
      <c r="G120" s="85"/>
    </row>
    <row r="121" spans="1:7" ht="19.5" customHeight="1" x14ac:dyDescent="0.25">
      <c r="A121" s="21">
        <v>3241</v>
      </c>
      <c r="B121" s="22"/>
      <c r="C121" s="23"/>
      <c r="D121" s="24" t="s">
        <v>114</v>
      </c>
      <c r="E121" s="32"/>
      <c r="F121" s="32"/>
      <c r="G121" s="85"/>
    </row>
    <row r="122" spans="1:7" x14ac:dyDescent="0.25">
      <c r="A122" s="16">
        <v>329</v>
      </c>
      <c r="B122" s="17"/>
      <c r="C122" s="18"/>
      <c r="D122" s="19" t="s">
        <v>88</v>
      </c>
      <c r="E122" s="31">
        <f t="shared" ref="E122:F122" si="29">SUM(E123:E129)</f>
        <v>7700</v>
      </c>
      <c r="F122" s="31">
        <f t="shared" si="29"/>
        <v>7625.74</v>
      </c>
      <c r="G122" s="85">
        <f t="shared" si="25"/>
        <v>99.03558441558441</v>
      </c>
    </row>
    <row r="123" spans="1:7" ht="25.5" x14ac:dyDescent="0.25">
      <c r="A123" s="21">
        <v>3291</v>
      </c>
      <c r="B123" s="22"/>
      <c r="C123" s="23"/>
      <c r="D123" s="24" t="s">
        <v>89</v>
      </c>
      <c r="E123" s="32"/>
      <c r="F123" s="32"/>
      <c r="G123" s="85"/>
    </row>
    <row r="124" spans="1:7" x14ac:dyDescent="0.25">
      <c r="A124" s="21">
        <v>3292</v>
      </c>
      <c r="B124" s="22"/>
      <c r="C124" s="23"/>
      <c r="D124" s="24" t="s">
        <v>90</v>
      </c>
      <c r="E124" s="32"/>
      <c r="F124" s="32"/>
      <c r="G124" s="85"/>
    </row>
    <row r="125" spans="1:7" x14ac:dyDescent="0.25">
      <c r="A125" s="21">
        <v>3293</v>
      </c>
      <c r="B125" s="22"/>
      <c r="C125" s="23"/>
      <c r="D125" s="24" t="s">
        <v>91</v>
      </c>
      <c r="E125" s="32"/>
      <c r="F125" s="32"/>
      <c r="G125" s="85"/>
    </row>
    <row r="126" spans="1:7" x14ac:dyDescent="0.25">
      <c r="A126" s="21">
        <v>3294</v>
      </c>
      <c r="B126" s="22"/>
      <c r="C126" s="23"/>
      <c r="D126" s="24" t="s">
        <v>92</v>
      </c>
      <c r="E126" s="32"/>
      <c r="F126" s="32"/>
      <c r="G126" s="85"/>
    </row>
    <row r="127" spans="1:7" x14ac:dyDescent="0.25">
      <c r="A127" s="21">
        <v>3295</v>
      </c>
      <c r="B127" s="22"/>
      <c r="C127" s="23"/>
      <c r="D127" s="24" t="s">
        <v>93</v>
      </c>
      <c r="E127" s="32"/>
      <c r="F127" s="32"/>
      <c r="G127" s="85"/>
    </row>
    <row r="128" spans="1:7" x14ac:dyDescent="0.25">
      <c r="A128" s="21">
        <v>3296</v>
      </c>
      <c r="B128" s="22"/>
      <c r="C128" s="23"/>
      <c r="D128" s="24" t="s">
        <v>94</v>
      </c>
      <c r="E128" s="32"/>
      <c r="F128" s="32"/>
      <c r="G128" s="85"/>
    </row>
    <row r="129" spans="1:7" x14ac:dyDescent="0.25">
      <c r="A129" s="21">
        <v>3299</v>
      </c>
      <c r="B129" s="22"/>
      <c r="C129" s="23"/>
      <c r="D129" s="24" t="s">
        <v>53</v>
      </c>
      <c r="E129" s="32">
        <v>7700</v>
      </c>
      <c r="F129" s="32">
        <v>7625.74</v>
      </c>
      <c r="G129" s="85">
        <f t="shared" si="25"/>
        <v>99.03558441558441</v>
      </c>
    </row>
    <row r="130" spans="1:7" x14ac:dyDescent="0.25">
      <c r="A130" s="95">
        <v>34</v>
      </c>
      <c r="B130" s="96"/>
      <c r="C130" s="97"/>
      <c r="D130" s="14" t="s">
        <v>54</v>
      </c>
      <c r="E130" s="30">
        <f t="shared" ref="E130:F130" si="30">SUM(E131)</f>
        <v>0</v>
      </c>
      <c r="F130" s="30">
        <f t="shared" si="30"/>
        <v>0</v>
      </c>
      <c r="G130" s="85"/>
    </row>
    <row r="131" spans="1:7" x14ac:dyDescent="0.25">
      <c r="A131" s="16">
        <v>343</v>
      </c>
      <c r="B131" s="17"/>
      <c r="C131" s="18"/>
      <c r="D131" s="19" t="s">
        <v>55</v>
      </c>
      <c r="E131" s="31">
        <f t="shared" ref="E131:F131" si="31">SUM(E132:E133)</f>
        <v>0</v>
      </c>
      <c r="F131" s="31">
        <f t="shared" si="31"/>
        <v>0</v>
      </c>
      <c r="G131" s="85"/>
    </row>
    <row r="132" spans="1:7" x14ac:dyDescent="0.25">
      <c r="A132" s="21">
        <v>3431</v>
      </c>
      <c r="B132" s="22"/>
      <c r="C132" s="23"/>
      <c r="D132" s="24" t="s">
        <v>95</v>
      </c>
      <c r="E132" s="32"/>
      <c r="F132" s="32"/>
      <c r="G132" s="85"/>
    </row>
    <row r="133" spans="1:7" x14ac:dyDescent="0.25">
      <c r="A133" s="21">
        <v>3433</v>
      </c>
      <c r="B133" s="22"/>
      <c r="C133" s="23"/>
      <c r="D133" s="24" t="s">
        <v>96</v>
      </c>
      <c r="E133" s="32"/>
      <c r="F133" s="32"/>
      <c r="G133" s="85"/>
    </row>
    <row r="134" spans="1:7" ht="25.5" x14ac:dyDescent="0.25">
      <c r="A134" s="95">
        <v>37</v>
      </c>
      <c r="B134" s="96"/>
      <c r="C134" s="97"/>
      <c r="D134" s="14" t="s">
        <v>56</v>
      </c>
      <c r="E134" s="30">
        <f t="shared" ref="E134:F134" si="32">SUM(E135)</f>
        <v>0</v>
      </c>
      <c r="F134" s="30">
        <f t="shared" si="32"/>
        <v>0</v>
      </c>
      <c r="G134" s="85"/>
    </row>
    <row r="135" spans="1:7" ht="25.5" x14ac:dyDescent="0.25">
      <c r="A135" s="16">
        <v>372</v>
      </c>
      <c r="B135" s="17"/>
      <c r="C135" s="18"/>
      <c r="D135" s="19" t="s">
        <v>57</v>
      </c>
      <c r="E135" s="31"/>
      <c r="F135" s="31"/>
      <c r="G135" s="85"/>
    </row>
    <row r="136" spans="1:7" x14ac:dyDescent="0.25">
      <c r="A136" s="21">
        <v>3721</v>
      </c>
      <c r="B136" s="22"/>
      <c r="C136" s="23"/>
      <c r="D136" s="24" t="s">
        <v>97</v>
      </c>
      <c r="E136" s="32"/>
      <c r="F136" s="32"/>
      <c r="G136" s="85"/>
    </row>
    <row r="137" spans="1:7" x14ac:dyDescent="0.25">
      <c r="A137" s="21">
        <v>3722</v>
      </c>
      <c r="B137" s="22"/>
      <c r="C137" s="23"/>
      <c r="D137" s="24" t="s">
        <v>98</v>
      </c>
      <c r="E137" s="32"/>
      <c r="F137" s="32"/>
      <c r="G137" s="85"/>
    </row>
    <row r="138" spans="1:7" ht="25.5" x14ac:dyDescent="0.25">
      <c r="A138" s="34">
        <v>4</v>
      </c>
      <c r="B138" s="35"/>
      <c r="C138" s="36"/>
      <c r="D138" s="93" t="s">
        <v>45</v>
      </c>
      <c r="E138" s="29">
        <f t="shared" ref="E138:F138" si="33">SUM(E139)</f>
        <v>610</v>
      </c>
      <c r="F138" s="29">
        <f t="shared" si="33"/>
        <v>655.23</v>
      </c>
      <c r="G138" s="85">
        <f t="shared" si="25"/>
        <v>107.41475409836066</v>
      </c>
    </row>
    <row r="139" spans="1:7" ht="25.5" x14ac:dyDescent="0.25">
      <c r="A139" s="95">
        <v>42</v>
      </c>
      <c r="B139" s="96"/>
      <c r="C139" s="97"/>
      <c r="D139" s="14" t="s">
        <v>45</v>
      </c>
      <c r="E139" s="30">
        <f t="shared" ref="E139:F139" si="34">SUM(E140+E147)</f>
        <v>610</v>
      </c>
      <c r="F139" s="30">
        <f t="shared" si="34"/>
        <v>655.23</v>
      </c>
      <c r="G139" s="85">
        <f t="shared" si="25"/>
        <v>107.41475409836066</v>
      </c>
    </row>
    <row r="140" spans="1:7" x14ac:dyDescent="0.25">
      <c r="A140" s="16">
        <v>422</v>
      </c>
      <c r="B140" s="17"/>
      <c r="C140" s="18"/>
      <c r="D140" s="19" t="s">
        <v>58</v>
      </c>
      <c r="E140" s="31">
        <f t="shared" ref="E140:F140" si="35">SUM(E141:E146)</f>
        <v>0</v>
      </c>
      <c r="F140" s="31">
        <f t="shared" si="35"/>
        <v>0</v>
      </c>
      <c r="G140" s="85"/>
    </row>
    <row r="141" spans="1:7" x14ac:dyDescent="0.25">
      <c r="A141" s="21">
        <v>4221</v>
      </c>
      <c r="B141" s="22"/>
      <c r="C141" s="23"/>
      <c r="D141" s="24" t="s">
        <v>99</v>
      </c>
      <c r="E141" s="32"/>
      <c r="F141" s="32"/>
      <c r="G141" s="85"/>
    </row>
    <row r="142" spans="1:7" x14ac:dyDescent="0.25">
      <c r="A142" s="21">
        <v>4222</v>
      </c>
      <c r="B142" s="22"/>
      <c r="C142" s="23"/>
      <c r="D142" s="24" t="s">
        <v>100</v>
      </c>
      <c r="E142" s="32"/>
      <c r="F142" s="32"/>
      <c r="G142" s="85"/>
    </row>
    <row r="143" spans="1:7" x14ac:dyDescent="0.25">
      <c r="A143" s="21">
        <v>4223</v>
      </c>
      <c r="B143" s="22"/>
      <c r="C143" s="23"/>
      <c r="D143" s="24" t="s">
        <v>101</v>
      </c>
      <c r="E143" s="32"/>
      <c r="F143" s="32"/>
      <c r="G143" s="85"/>
    </row>
    <row r="144" spans="1:7" x14ac:dyDescent="0.25">
      <c r="A144" s="21">
        <v>4225</v>
      </c>
      <c r="B144" s="22"/>
      <c r="C144" s="23"/>
      <c r="D144" s="24" t="s">
        <v>102</v>
      </c>
      <c r="E144" s="32"/>
      <c r="F144" s="32"/>
      <c r="G144" s="85"/>
    </row>
    <row r="145" spans="1:8" x14ac:dyDescent="0.25">
      <c r="A145" s="21">
        <v>4226</v>
      </c>
      <c r="B145" s="22"/>
      <c r="C145" s="23"/>
      <c r="D145" s="24" t="s">
        <v>103</v>
      </c>
      <c r="E145" s="32"/>
      <c r="F145" s="32"/>
      <c r="G145" s="85"/>
    </row>
    <row r="146" spans="1:8" x14ac:dyDescent="0.25">
      <c r="A146" s="21">
        <v>4227</v>
      </c>
      <c r="B146" s="22"/>
      <c r="C146" s="23"/>
      <c r="D146" s="24" t="s">
        <v>104</v>
      </c>
      <c r="E146" s="32"/>
      <c r="F146" s="32"/>
      <c r="G146" s="85"/>
    </row>
    <row r="147" spans="1:8" ht="25.5" x14ac:dyDescent="0.25">
      <c r="A147" s="16">
        <v>424</v>
      </c>
      <c r="B147" s="17"/>
      <c r="C147" s="18"/>
      <c r="D147" s="19" t="s">
        <v>59</v>
      </c>
      <c r="E147" s="31">
        <f t="shared" ref="E147:F147" si="36">SUM(E148)</f>
        <v>610</v>
      </c>
      <c r="F147" s="31">
        <f t="shared" si="36"/>
        <v>655.23</v>
      </c>
      <c r="G147" s="85">
        <f t="shared" si="25"/>
        <v>107.41475409836066</v>
      </c>
    </row>
    <row r="148" spans="1:8" x14ac:dyDescent="0.25">
      <c r="A148" s="21">
        <v>4241</v>
      </c>
      <c r="B148" s="22"/>
      <c r="C148" s="23"/>
      <c r="D148" s="24" t="s">
        <v>105</v>
      </c>
      <c r="E148" s="32">
        <v>610</v>
      </c>
      <c r="F148" s="32">
        <v>655.23</v>
      </c>
      <c r="G148" s="85">
        <f t="shared" si="25"/>
        <v>107.41475409836066</v>
      </c>
    </row>
    <row r="149" spans="1:8" x14ac:dyDescent="0.25">
      <c r="A149" s="21"/>
      <c r="B149" s="22"/>
      <c r="C149" s="23"/>
      <c r="D149" s="24"/>
      <c r="E149" s="32"/>
      <c r="F149" s="32"/>
      <c r="G149" s="85"/>
    </row>
    <row r="150" spans="1:8" s="7" customFormat="1" x14ac:dyDescent="0.25">
      <c r="A150" s="21"/>
      <c r="B150" s="22"/>
      <c r="C150" s="23"/>
      <c r="D150" s="28" t="s">
        <v>106</v>
      </c>
      <c r="E150" s="38">
        <f t="shared" ref="E150:F150" si="37">SUM(E85+E138)</f>
        <v>11600</v>
      </c>
      <c r="F150" s="38">
        <f t="shared" si="37"/>
        <v>11127.4</v>
      </c>
      <c r="G150" s="85">
        <f t="shared" ref="G150" si="38">F150/E150*100</f>
        <v>95.925862068965515</v>
      </c>
    </row>
    <row r="151" spans="1:8" x14ac:dyDescent="0.25">
      <c r="A151" s="21"/>
      <c r="B151" s="22"/>
      <c r="C151" s="23"/>
      <c r="D151" s="24"/>
      <c r="E151" s="12"/>
      <c r="F151" s="12"/>
    </row>
    <row r="152" spans="1:8" ht="25.5" x14ac:dyDescent="0.25">
      <c r="A152" s="245" t="s">
        <v>30</v>
      </c>
      <c r="B152" s="246"/>
      <c r="C152" s="247"/>
      <c r="D152" s="8" t="s">
        <v>31</v>
      </c>
      <c r="E152" s="8" t="s">
        <v>107</v>
      </c>
      <c r="F152" s="8" t="s">
        <v>164</v>
      </c>
      <c r="G152" s="9" t="s">
        <v>156</v>
      </c>
    </row>
    <row r="153" spans="1:8" x14ac:dyDescent="0.25">
      <c r="A153" s="10"/>
      <c r="B153" s="2"/>
      <c r="C153" s="3"/>
      <c r="D153" s="11">
        <v>1</v>
      </c>
      <c r="E153" s="11">
        <v>2</v>
      </c>
      <c r="F153" s="11">
        <v>3</v>
      </c>
      <c r="G153" s="37" t="s">
        <v>159</v>
      </c>
      <c r="H153" s="4"/>
    </row>
    <row r="154" spans="1:8" ht="15" customHeight="1" x14ac:dyDescent="0.25">
      <c r="A154" s="236" t="s">
        <v>108</v>
      </c>
      <c r="B154" s="237"/>
      <c r="C154" s="238"/>
      <c r="D154" s="94" t="s">
        <v>37</v>
      </c>
      <c r="E154" s="12"/>
      <c r="F154" s="12"/>
      <c r="G154" s="6"/>
    </row>
    <row r="155" spans="1:8" ht="25.5" customHeight="1" x14ac:dyDescent="0.25">
      <c r="A155" s="236" t="s">
        <v>141</v>
      </c>
      <c r="B155" s="237"/>
      <c r="C155" s="238"/>
      <c r="D155" s="94" t="s">
        <v>145</v>
      </c>
      <c r="E155" s="12"/>
      <c r="F155" s="12"/>
      <c r="G155" s="6"/>
    </row>
    <row r="156" spans="1:8" ht="15" customHeight="1" x14ac:dyDescent="0.25">
      <c r="A156" s="239">
        <v>44</v>
      </c>
      <c r="B156" s="240"/>
      <c r="C156" s="241"/>
      <c r="D156" s="92" t="s">
        <v>142</v>
      </c>
      <c r="E156" s="12"/>
      <c r="F156" s="12"/>
      <c r="G156" s="6"/>
    </row>
    <row r="157" spans="1:8" x14ac:dyDescent="0.25">
      <c r="A157" s="242">
        <v>3</v>
      </c>
      <c r="B157" s="243"/>
      <c r="C157" s="244"/>
      <c r="D157" s="93" t="s">
        <v>20</v>
      </c>
      <c r="E157" s="29">
        <f t="shared" ref="E157:F157" si="39">SUM(E158+E168+E202+E206)</f>
        <v>32921.24</v>
      </c>
      <c r="F157" s="29">
        <f t="shared" si="39"/>
        <v>32180.620000000003</v>
      </c>
      <c r="G157" s="85">
        <f>F157/E157*100</f>
        <v>97.750327751931593</v>
      </c>
    </row>
    <row r="158" spans="1:8" x14ac:dyDescent="0.25">
      <c r="A158" s="233">
        <v>31</v>
      </c>
      <c r="B158" s="234"/>
      <c r="C158" s="235"/>
      <c r="D158" s="14" t="s">
        <v>21</v>
      </c>
      <c r="E158" s="30">
        <f t="shared" ref="E158:F158" si="40">SUM(E159+E163+E165)</f>
        <v>0</v>
      </c>
      <c r="F158" s="30">
        <f t="shared" si="40"/>
        <v>0</v>
      </c>
      <c r="G158" s="85"/>
    </row>
    <row r="159" spans="1:8" ht="15" customHeight="1" x14ac:dyDescent="0.25">
      <c r="A159" s="16">
        <v>311</v>
      </c>
      <c r="B159" s="17"/>
      <c r="C159" s="18"/>
      <c r="D159" s="19" t="s">
        <v>48</v>
      </c>
      <c r="E159" s="31">
        <f t="shared" ref="E159:F159" si="41">SUM(E160:E162)</f>
        <v>0</v>
      </c>
      <c r="F159" s="31">
        <f t="shared" si="41"/>
        <v>0</v>
      </c>
      <c r="G159" s="85"/>
    </row>
    <row r="160" spans="1:8" x14ac:dyDescent="0.25">
      <c r="A160" s="21">
        <v>3111</v>
      </c>
      <c r="B160" s="22"/>
      <c r="C160" s="23"/>
      <c r="D160" s="24" t="s">
        <v>60</v>
      </c>
      <c r="E160" s="32">
        <v>0</v>
      </c>
      <c r="F160" s="32">
        <v>0</v>
      </c>
      <c r="G160" s="85"/>
    </row>
    <row r="161" spans="1:7" x14ac:dyDescent="0.25">
      <c r="A161" s="21">
        <v>3113</v>
      </c>
      <c r="B161" s="22"/>
      <c r="C161" s="23"/>
      <c r="D161" s="24" t="s">
        <v>61</v>
      </c>
      <c r="E161" s="32"/>
      <c r="F161" s="32"/>
      <c r="G161" s="85"/>
    </row>
    <row r="162" spans="1:7" x14ac:dyDescent="0.25">
      <c r="A162" s="21">
        <v>3114</v>
      </c>
      <c r="B162" s="22"/>
      <c r="C162" s="23"/>
      <c r="D162" s="24" t="s">
        <v>62</v>
      </c>
      <c r="E162" s="32"/>
      <c r="F162" s="32"/>
      <c r="G162" s="85"/>
    </row>
    <row r="163" spans="1:7" x14ac:dyDescent="0.25">
      <c r="A163" s="16">
        <v>312</v>
      </c>
      <c r="B163" s="17"/>
      <c r="C163" s="18"/>
      <c r="D163" s="19" t="s">
        <v>63</v>
      </c>
      <c r="E163" s="31">
        <f t="shared" ref="E163:F163" si="42">SUM(E164)</f>
        <v>0</v>
      </c>
      <c r="F163" s="31">
        <f t="shared" si="42"/>
        <v>0</v>
      </c>
      <c r="G163" s="85"/>
    </row>
    <row r="164" spans="1:7" x14ac:dyDescent="0.25">
      <c r="A164" s="21">
        <v>3121</v>
      </c>
      <c r="B164" s="22"/>
      <c r="C164" s="23"/>
      <c r="D164" s="24" t="s">
        <v>64</v>
      </c>
      <c r="E164" s="32"/>
      <c r="F164" s="32"/>
      <c r="G164" s="85"/>
    </row>
    <row r="165" spans="1:7" x14ac:dyDescent="0.25">
      <c r="A165" s="16">
        <v>313</v>
      </c>
      <c r="B165" s="17"/>
      <c r="C165" s="18"/>
      <c r="D165" s="19" t="s">
        <v>49</v>
      </c>
      <c r="E165" s="31">
        <f t="shared" ref="E165" si="43">SUM(E166:E167)</f>
        <v>0</v>
      </c>
      <c r="F165" s="31">
        <f t="shared" ref="F165" si="44">SUM(F166:F167)</f>
        <v>0</v>
      </c>
      <c r="G165" s="85"/>
    </row>
    <row r="166" spans="1:7" x14ac:dyDescent="0.25">
      <c r="A166" s="21">
        <v>3131</v>
      </c>
      <c r="B166" s="22"/>
      <c r="C166" s="23"/>
      <c r="D166" s="24" t="s">
        <v>65</v>
      </c>
      <c r="E166" s="32"/>
      <c r="F166" s="32"/>
      <c r="G166" s="85"/>
    </row>
    <row r="167" spans="1:7" x14ac:dyDescent="0.25">
      <c r="A167" s="21">
        <v>3132</v>
      </c>
      <c r="B167" s="22"/>
      <c r="C167" s="23"/>
      <c r="D167" s="24" t="s">
        <v>66</v>
      </c>
      <c r="E167" s="32"/>
      <c r="F167" s="32"/>
      <c r="G167" s="85"/>
    </row>
    <row r="168" spans="1:7" x14ac:dyDescent="0.25">
      <c r="A168" s="233">
        <v>32</v>
      </c>
      <c r="B168" s="234"/>
      <c r="C168" s="235"/>
      <c r="D168" s="14" t="s">
        <v>32</v>
      </c>
      <c r="E168" s="30">
        <f>SUM(E169+E174+E182+E192+E194)</f>
        <v>32431.239999999998</v>
      </c>
      <c r="F168" s="30">
        <f t="shared" ref="F168" si="45">SUM(F169+F174+F182+F192+F194)</f>
        <v>31718.570000000003</v>
      </c>
      <c r="G168" s="85">
        <f t="shared" ref="G168:G204" si="46">F168/E168*100</f>
        <v>97.802520039320129</v>
      </c>
    </row>
    <row r="169" spans="1:7" x14ac:dyDescent="0.25">
      <c r="A169" s="16">
        <v>321</v>
      </c>
      <c r="B169" s="17"/>
      <c r="C169" s="18"/>
      <c r="D169" s="19" t="s">
        <v>50</v>
      </c>
      <c r="E169" s="31">
        <f t="shared" ref="E169:F169" si="47">SUM(E170:E173)</f>
        <v>3636.5</v>
      </c>
      <c r="F169" s="31">
        <f t="shared" si="47"/>
        <v>3244.67</v>
      </c>
      <c r="G169" s="85">
        <f t="shared" si="46"/>
        <v>89.225079059535275</v>
      </c>
    </row>
    <row r="170" spans="1:7" x14ac:dyDescent="0.25">
      <c r="A170" s="21">
        <v>3211</v>
      </c>
      <c r="B170" s="22"/>
      <c r="C170" s="23"/>
      <c r="D170" s="24" t="s">
        <v>67</v>
      </c>
      <c r="E170" s="32">
        <v>2000</v>
      </c>
      <c r="F170" s="32">
        <v>1773.85</v>
      </c>
      <c r="G170" s="85">
        <f t="shared" si="46"/>
        <v>88.692499999999995</v>
      </c>
    </row>
    <row r="171" spans="1:7" ht="25.5" x14ac:dyDescent="0.25">
      <c r="A171" s="21">
        <v>3212</v>
      </c>
      <c r="B171" s="22"/>
      <c r="C171" s="23"/>
      <c r="D171" s="24" t="s">
        <v>68</v>
      </c>
      <c r="E171" s="32"/>
      <c r="F171" s="32"/>
      <c r="G171" s="85"/>
    </row>
    <row r="172" spans="1:7" x14ac:dyDescent="0.25">
      <c r="A172" s="21">
        <v>3213</v>
      </c>
      <c r="B172" s="22"/>
      <c r="C172" s="23"/>
      <c r="D172" s="24" t="s">
        <v>69</v>
      </c>
      <c r="E172" s="32">
        <v>236.5</v>
      </c>
      <c r="F172" s="32">
        <v>316.5</v>
      </c>
      <c r="G172" s="85">
        <f t="shared" si="46"/>
        <v>133.82663847780128</v>
      </c>
    </row>
    <row r="173" spans="1:7" x14ac:dyDescent="0.25">
      <c r="A173" s="21">
        <v>3214</v>
      </c>
      <c r="B173" s="22"/>
      <c r="C173" s="23"/>
      <c r="D173" s="24" t="s">
        <v>70</v>
      </c>
      <c r="E173" s="32">
        <v>1400</v>
      </c>
      <c r="F173" s="32">
        <v>1154.32</v>
      </c>
      <c r="G173" s="85">
        <f t="shared" si="46"/>
        <v>82.451428571428565</v>
      </c>
    </row>
    <row r="174" spans="1:7" x14ac:dyDescent="0.25">
      <c r="A174" s="16">
        <v>322</v>
      </c>
      <c r="B174" s="17"/>
      <c r="C174" s="18"/>
      <c r="D174" s="19" t="s">
        <v>51</v>
      </c>
      <c r="E174" s="31">
        <f t="shared" ref="E174:F174" si="48">SUM(E175:E181)</f>
        <v>14721.42</v>
      </c>
      <c r="F174" s="31">
        <f t="shared" si="48"/>
        <v>14782.24</v>
      </c>
      <c r="G174" s="85">
        <f t="shared" si="46"/>
        <v>100.41313949333693</v>
      </c>
    </row>
    <row r="175" spans="1:7" x14ac:dyDescent="0.25">
      <c r="A175" s="21">
        <v>3221</v>
      </c>
      <c r="B175" s="22"/>
      <c r="C175" s="23"/>
      <c r="D175" s="24" t="s">
        <v>71</v>
      </c>
      <c r="E175" s="32">
        <v>4472.2</v>
      </c>
      <c r="F175" s="32">
        <v>5044.2</v>
      </c>
      <c r="G175" s="85">
        <f t="shared" si="46"/>
        <v>112.79012566522069</v>
      </c>
    </row>
    <row r="176" spans="1:7" x14ac:dyDescent="0.25">
      <c r="A176" s="21">
        <v>3222</v>
      </c>
      <c r="B176" s="22"/>
      <c r="C176" s="23"/>
      <c r="D176" s="24" t="s">
        <v>72</v>
      </c>
      <c r="E176" s="32"/>
      <c r="F176" s="32"/>
      <c r="G176" s="85"/>
    </row>
    <row r="177" spans="1:7" x14ac:dyDescent="0.25">
      <c r="A177" s="21">
        <v>3223</v>
      </c>
      <c r="B177" s="22"/>
      <c r="C177" s="23"/>
      <c r="D177" s="24" t="s">
        <v>73</v>
      </c>
      <c r="E177" s="32">
        <v>8000</v>
      </c>
      <c r="F177" s="32">
        <v>7119.96</v>
      </c>
      <c r="G177" s="85">
        <f t="shared" si="46"/>
        <v>88.999499999999998</v>
      </c>
    </row>
    <row r="178" spans="1:7" ht="25.5" x14ac:dyDescent="0.25">
      <c r="A178" s="21">
        <v>3224</v>
      </c>
      <c r="B178" s="22"/>
      <c r="C178" s="23"/>
      <c r="D178" s="24" t="s">
        <v>74</v>
      </c>
      <c r="E178" s="32">
        <v>1700</v>
      </c>
      <c r="F178" s="32">
        <v>1433.23</v>
      </c>
      <c r="G178" s="85">
        <f t="shared" si="46"/>
        <v>84.307647058823534</v>
      </c>
    </row>
    <row r="179" spans="1:7" x14ac:dyDescent="0.25">
      <c r="A179" s="21">
        <v>3225</v>
      </c>
      <c r="B179" s="22"/>
      <c r="C179" s="23"/>
      <c r="D179" s="24" t="s">
        <v>75</v>
      </c>
      <c r="E179" s="32">
        <v>383.67</v>
      </c>
      <c r="F179" s="32">
        <v>918.09</v>
      </c>
      <c r="G179" s="85">
        <f t="shared" si="46"/>
        <v>239.29157870044571</v>
      </c>
    </row>
    <row r="180" spans="1:7" x14ac:dyDescent="0.25">
      <c r="A180" s="21">
        <v>3226</v>
      </c>
      <c r="B180" s="22"/>
      <c r="C180" s="23"/>
      <c r="D180" s="24" t="s">
        <v>76</v>
      </c>
      <c r="E180" s="32"/>
      <c r="F180" s="32"/>
      <c r="G180" s="85"/>
    </row>
    <row r="181" spans="1:7" x14ac:dyDescent="0.25">
      <c r="A181" s="21">
        <v>3227</v>
      </c>
      <c r="B181" s="22"/>
      <c r="C181" s="23"/>
      <c r="D181" s="24" t="s">
        <v>77</v>
      </c>
      <c r="E181" s="32">
        <v>165.55</v>
      </c>
      <c r="F181" s="32">
        <v>266.76</v>
      </c>
      <c r="G181" s="85">
        <f t="shared" si="46"/>
        <v>161.13560857746901</v>
      </c>
    </row>
    <row r="182" spans="1:7" x14ac:dyDescent="0.25">
      <c r="A182" s="16">
        <v>323</v>
      </c>
      <c r="B182" s="17"/>
      <c r="C182" s="18"/>
      <c r="D182" s="19" t="s">
        <v>52</v>
      </c>
      <c r="E182" s="31">
        <f t="shared" ref="E182:F182" si="49">SUM(E183:E191)</f>
        <v>13696.96</v>
      </c>
      <c r="F182" s="31">
        <f t="shared" si="49"/>
        <v>13263.17</v>
      </c>
      <c r="G182" s="85">
        <f t="shared" si="46"/>
        <v>96.832946872882758</v>
      </c>
    </row>
    <row r="183" spans="1:7" x14ac:dyDescent="0.25">
      <c r="A183" s="21">
        <v>3231</v>
      </c>
      <c r="B183" s="22"/>
      <c r="C183" s="23"/>
      <c r="D183" s="24" t="s">
        <v>78</v>
      </c>
      <c r="E183" s="32">
        <v>2015</v>
      </c>
      <c r="F183" s="32">
        <v>1929.76</v>
      </c>
      <c r="G183" s="85">
        <f t="shared" si="46"/>
        <v>95.769727047146404</v>
      </c>
    </row>
    <row r="184" spans="1:7" x14ac:dyDescent="0.25">
      <c r="A184" s="21">
        <v>3232</v>
      </c>
      <c r="B184" s="22"/>
      <c r="C184" s="23"/>
      <c r="D184" s="24" t="s">
        <v>79</v>
      </c>
      <c r="E184" s="32">
        <v>3000</v>
      </c>
      <c r="F184" s="32">
        <v>2921.74</v>
      </c>
      <c r="G184" s="85">
        <f t="shared" si="46"/>
        <v>97.391333333333336</v>
      </c>
    </row>
    <row r="185" spans="1:7" x14ac:dyDescent="0.25">
      <c r="A185" s="21">
        <v>3233</v>
      </c>
      <c r="B185" s="22"/>
      <c r="C185" s="23"/>
      <c r="D185" s="24" t="s">
        <v>80</v>
      </c>
      <c r="E185" s="32">
        <v>128</v>
      </c>
      <c r="F185" s="32">
        <v>127.44</v>
      </c>
      <c r="G185" s="85">
        <f t="shared" si="46"/>
        <v>99.5625</v>
      </c>
    </row>
    <row r="186" spans="1:7" x14ac:dyDescent="0.25">
      <c r="A186" s="21">
        <v>3234</v>
      </c>
      <c r="B186" s="22"/>
      <c r="C186" s="23"/>
      <c r="D186" s="24" t="s">
        <v>81</v>
      </c>
      <c r="E186" s="32">
        <v>3200</v>
      </c>
      <c r="F186" s="32">
        <v>3202.12</v>
      </c>
      <c r="G186" s="85">
        <f t="shared" si="46"/>
        <v>100.06625</v>
      </c>
    </row>
    <row r="187" spans="1:7" x14ac:dyDescent="0.25">
      <c r="A187" s="21">
        <v>3235</v>
      </c>
      <c r="B187" s="22"/>
      <c r="C187" s="23"/>
      <c r="D187" s="24" t="s">
        <v>82</v>
      </c>
      <c r="E187" s="32"/>
      <c r="F187" s="32"/>
      <c r="G187" s="85"/>
    </row>
    <row r="188" spans="1:7" x14ac:dyDescent="0.25">
      <c r="A188" s="21">
        <v>3236</v>
      </c>
      <c r="B188" s="22"/>
      <c r="C188" s="23"/>
      <c r="D188" s="24" t="s">
        <v>83</v>
      </c>
      <c r="E188" s="32">
        <v>965</v>
      </c>
      <c r="F188" s="32">
        <v>964.24</v>
      </c>
      <c r="G188" s="85">
        <f t="shared" si="46"/>
        <v>99.921243523316065</v>
      </c>
    </row>
    <row r="189" spans="1:7" x14ac:dyDescent="0.25">
      <c r="A189" s="21">
        <v>3237</v>
      </c>
      <c r="B189" s="22"/>
      <c r="C189" s="23"/>
      <c r="D189" s="24" t="s">
        <v>84</v>
      </c>
      <c r="E189" s="32">
        <v>3187.5</v>
      </c>
      <c r="F189" s="32">
        <v>2937.5</v>
      </c>
      <c r="G189" s="85">
        <f t="shared" si="46"/>
        <v>92.156862745098039</v>
      </c>
    </row>
    <row r="190" spans="1:7" x14ac:dyDescent="0.25">
      <c r="A190" s="21">
        <v>3238</v>
      </c>
      <c r="B190" s="22"/>
      <c r="C190" s="23"/>
      <c r="D190" s="24" t="s">
        <v>85</v>
      </c>
      <c r="E190" s="32">
        <v>950</v>
      </c>
      <c r="F190" s="32">
        <v>939.62</v>
      </c>
      <c r="G190" s="85">
        <f t="shared" si="46"/>
        <v>98.907368421052638</v>
      </c>
    </row>
    <row r="191" spans="1:7" x14ac:dyDescent="0.25">
      <c r="A191" s="21">
        <v>3239</v>
      </c>
      <c r="B191" s="22"/>
      <c r="C191" s="23"/>
      <c r="D191" s="24" t="s">
        <v>86</v>
      </c>
      <c r="E191" s="32">
        <v>251.46</v>
      </c>
      <c r="F191" s="32">
        <v>240.75</v>
      </c>
      <c r="G191" s="85">
        <f t="shared" si="46"/>
        <v>95.740873299928424</v>
      </c>
    </row>
    <row r="192" spans="1:7" ht="25.5" x14ac:dyDescent="0.25">
      <c r="A192" s="16">
        <v>324</v>
      </c>
      <c r="B192" s="17"/>
      <c r="C192" s="18"/>
      <c r="D192" s="19" t="s">
        <v>87</v>
      </c>
      <c r="E192" s="31"/>
      <c r="F192" s="31"/>
      <c r="G192" s="85"/>
    </row>
    <row r="193" spans="1:7" x14ac:dyDescent="0.25">
      <c r="A193" s="21">
        <v>3241</v>
      </c>
      <c r="B193" s="22"/>
      <c r="C193" s="23"/>
      <c r="D193" s="24" t="s">
        <v>114</v>
      </c>
      <c r="E193" s="32"/>
      <c r="F193" s="32"/>
      <c r="G193" s="85"/>
    </row>
    <row r="194" spans="1:7" x14ac:dyDescent="0.25">
      <c r="A194" s="16">
        <v>329</v>
      </c>
      <c r="B194" s="17"/>
      <c r="C194" s="18"/>
      <c r="D194" s="19" t="s">
        <v>88</v>
      </c>
      <c r="E194" s="31">
        <f t="shared" ref="E194:F194" si="50">SUM(E195:E201)</f>
        <v>376.36</v>
      </c>
      <c r="F194" s="31">
        <f t="shared" si="50"/>
        <v>428.49</v>
      </c>
      <c r="G194" s="85">
        <f t="shared" si="46"/>
        <v>113.85110001062813</v>
      </c>
    </row>
    <row r="195" spans="1:7" ht="25.5" x14ac:dyDescent="0.25">
      <c r="A195" s="21">
        <v>3291</v>
      </c>
      <c r="B195" s="22"/>
      <c r="C195" s="23"/>
      <c r="D195" s="24" t="s">
        <v>89</v>
      </c>
      <c r="E195" s="32">
        <v>150</v>
      </c>
      <c r="F195" s="32">
        <v>150</v>
      </c>
      <c r="G195" s="85"/>
    </row>
    <row r="196" spans="1:7" x14ac:dyDescent="0.25">
      <c r="A196" s="21">
        <v>3292</v>
      </c>
      <c r="B196" s="22"/>
      <c r="C196" s="23"/>
      <c r="D196" s="24" t="s">
        <v>90</v>
      </c>
      <c r="E196" s="32"/>
      <c r="F196" s="32"/>
      <c r="G196" s="85"/>
    </row>
    <row r="197" spans="1:7" x14ac:dyDescent="0.25">
      <c r="A197" s="21">
        <v>3293</v>
      </c>
      <c r="B197" s="22"/>
      <c r="C197" s="23"/>
      <c r="D197" s="24" t="s">
        <v>91</v>
      </c>
      <c r="E197" s="32"/>
      <c r="F197" s="32"/>
      <c r="G197" s="85"/>
    </row>
    <row r="198" spans="1:7" x14ac:dyDescent="0.25">
      <c r="A198" s="21">
        <v>3294</v>
      </c>
      <c r="B198" s="22"/>
      <c r="C198" s="23"/>
      <c r="D198" s="24" t="s">
        <v>92</v>
      </c>
      <c r="E198" s="32">
        <v>176.36</v>
      </c>
      <c r="F198" s="32">
        <v>176.36</v>
      </c>
      <c r="G198" s="85">
        <f t="shared" si="46"/>
        <v>100</v>
      </c>
    </row>
    <row r="199" spans="1:7" x14ac:dyDescent="0.25">
      <c r="A199" s="21">
        <v>3295</v>
      </c>
      <c r="B199" s="22"/>
      <c r="C199" s="23"/>
      <c r="D199" s="24" t="s">
        <v>93</v>
      </c>
      <c r="E199" s="32"/>
      <c r="F199" s="32">
        <v>14.28</v>
      </c>
      <c r="G199" s="85"/>
    </row>
    <row r="200" spans="1:7" x14ac:dyDescent="0.25">
      <c r="A200" s="21">
        <v>3296</v>
      </c>
      <c r="B200" s="22"/>
      <c r="C200" s="23"/>
      <c r="D200" s="24" t="s">
        <v>94</v>
      </c>
      <c r="E200" s="32"/>
      <c r="F200" s="32"/>
      <c r="G200" s="85"/>
    </row>
    <row r="201" spans="1:7" x14ac:dyDescent="0.25">
      <c r="A201" s="21">
        <v>3299</v>
      </c>
      <c r="B201" s="22"/>
      <c r="C201" s="23"/>
      <c r="D201" s="24" t="s">
        <v>53</v>
      </c>
      <c r="E201" s="32">
        <v>50</v>
      </c>
      <c r="F201" s="32">
        <f>331.06-243.21</f>
        <v>87.85</v>
      </c>
      <c r="G201" s="85">
        <f t="shared" si="46"/>
        <v>175.7</v>
      </c>
    </row>
    <row r="202" spans="1:7" x14ac:dyDescent="0.25">
      <c r="A202" s="95">
        <v>34</v>
      </c>
      <c r="B202" s="96"/>
      <c r="C202" s="97"/>
      <c r="D202" s="14" t="s">
        <v>54</v>
      </c>
      <c r="E202" s="30">
        <f t="shared" ref="E202:F202" si="51">SUM(E203)</f>
        <v>490</v>
      </c>
      <c r="F202" s="30">
        <f t="shared" si="51"/>
        <v>462.05</v>
      </c>
      <c r="G202" s="85">
        <f t="shared" si="46"/>
        <v>94.295918367346943</v>
      </c>
    </row>
    <row r="203" spans="1:7" x14ac:dyDescent="0.25">
      <c r="A203" s="16">
        <v>343</v>
      </c>
      <c r="B203" s="17"/>
      <c r="C203" s="18"/>
      <c r="D203" s="19" t="s">
        <v>55</v>
      </c>
      <c r="E203" s="31">
        <f t="shared" ref="E203:F203" si="52">SUM(E204:E205)</f>
        <v>490</v>
      </c>
      <c r="F203" s="31">
        <f t="shared" si="52"/>
        <v>462.05</v>
      </c>
      <c r="G203" s="85">
        <f t="shared" si="46"/>
        <v>94.295918367346943</v>
      </c>
    </row>
    <row r="204" spans="1:7" x14ac:dyDescent="0.25">
      <c r="A204" s="21">
        <v>3431</v>
      </c>
      <c r="B204" s="22"/>
      <c r="C204" s="23"/>
      <c r="D204" s="24" t="s">
        <v>95</v>
      </c>
      <c r="E204" s="32">
        <v>490</v>
      </c>
      <c r="F204" s="32">
        <v>462.05</v>
      </c>
      <c r="G204" s="85">
        <f t="shared" si="46"/>
        <v>94.295918367346943</v>
      </c>
    </row>
    <row r="205" spans="1:7" x14ac:dyDescent="0.25">
      <c r="A205" s="21">
        <v>3433</v>
      </c>
      <c r="B205" s="22"/>
      <c r="C205" s="23"/>
      <c r="D205" s="24" t="s">
        <v>96</v>
      </c>
      <c r="E205" s="32"/>
      <c r="F205" s="32"/>
      <c r="G205" s="85"/>
    </row>
    <row r="206" spans="1:7" ht="25.5" x14ac:dyDescent="0.25">
      <c r="A206" s="95">
        <v>37</v>
      </c>
      <c r="B206" s="96"/>
      <c r="C206" s="97"/>
      <c r="D206" s="14" t="s">
        <v>56</v>
      </c>
      <c r="E206" s="30">
        <f t="shared" ref="E206:F206" si="53">SUM(E207)</f>
        <v>0</v>
      </c>
      <c r="F206" s="30">
        <f t="shared" si="53"/>
        <v>0</v>
      </c>
      <c r="G206" s="85"/>
    </row>
    <row r="207" spans="1:7" ht="25.5" x14ac:dyDescent="0.25">
      <c r="A207" s="16">
        <v>372</v>
      </c>
      <c r="B207" s="17"/>
      <c r="C207" s="18"/>
      <c r="D207" s="19" t="s">
        <v>57</v>
      </c>
      <c r="E207" s="31"/>
      <c r="F207" s="31"/>
      <c r="G207" s="85"/>
    </row>
    <row r="208" spans="1:7" x14ac:dyDescent="0.25">
      <c r="A208" s="21">
        <v>3721</v>
      </c>
      <c r="B208" s="22"/>
      <c r="C208" s="23"/>
      <c r="D208" s="24" t="s">
        <v>97</v>
      </c>
      <c r="E208" s="32"/>
      <c r="F208" s="32"/>
      <c r="G208" s="85"/>
    </row>
    <row r="209" spans="1:7" x14ac:dyDescent="0.25">
      <c r="A209" s="21">
        <v>3722</v>
      </c>
      <c r="B209" s="22"/>
      <c r="C209" s="23"/>
      <c r="D209" s="24" t="s">
        <v>98</v>
      </c>
      <c r="E209" s="32"/>
      <c r="F209" s="32"/>
      <c r="G209" s="85"/>
    </row>
    <row r="210" spans="1:7" ht="25.5" x14ac:dyDescent="0.25">
      <c r="A210" s="34">
        <v>4</v>
      </c>
      <c r="B210" s="35"/>
      <c r="C210" s="36"/>
      <c r="D210" s="93" t="s">
        <v>45</v>
      </c>
      <c r="E210" s="29">
        <f t="shared" ref="E210:F210" si="54">SUM(E211)</f>
        <v>2363.94</v>
      </c>
      <c r="F210" s="29">
        <f t="shared" si="54"/>
        <v>3263.94</v>
      </c>
      <c r="G210" s="85">
        <f t="shared" ref="G210:G212" si="55">F210/E210*100</f>
        <v>138.07203228508337</v>
      </c>
    </row>
    <row r="211" spans="1:7" ht="25.5" x14ac:dyDescent="0.25">
      <c r="A211" s="95">
        <v>42</v>
      </c>
      <c r="B211" s="96"/>
      <c r="C211" s="97"/>
      <c r="D211" s="14" t="s">
        <v>45</v>
      </c>
      <c r="E211" s="30">
        <f t="shared" ref="E211" si="56">SUM(E212+E219)</f>
        <v>2363.94</v>
      </c>
      <c r="F211" s="30">
        <f t="shared" ref="F211" si="57">SUM(F212+F219)</f>
        <v>3263.94</v>
      </c>
      <c r="G211" s="85">
        <f t="shared" si="55"/>
        <v>138.07203228508337</v>
      </c>
    </row>
    <row r="212" spans="1:7" x14ac:dyDescent="0.25">
      <c r="A212" s="16">
        <v>422</v>
      </c>
      <c r="B212" s="17"/>
      <c r="C212" s="18"/>
      <c r="D212" s="19" t="s">
        <v>58</v>
      </c>
      <c r="E212" s="31">
        <f t="shared" ref="E212:F212" si="58">SUM(E213:E218)</f>
        <v>2363.94</v>
      </c>
      <c r="F212" s="31">
        <f t="shared" si="58"/>
        <v>3263.94</v>
      </c>
      <c r="G212" s="85">
        <f t="shared" si="55"/>
        <v>138.07203228508337</v>
      </c>
    </row>
    <row r="213" spans="1:7" x14ac:dyDescent="0.25">
      <c r="A213" s="21">
        <v>4221</v>
      </c>
      <c r="B213" s="22"/>
      <c r="C213" s="23"/>
      <c r="D213" s="24" t="s">
        <v>99</v>
      </c>
      <c r="E213" s="32"/>
      <c r="F213" s="32"/>
      <c r="G213" s="85"/>
    </row>
    <row r="214" spans="1:7" x14ac:dyDescent="0.25">
      <c r="A214" s="21">
        <v>4222</v>
      </c>
      <c r="B214" s="22"/>
      <c r="C214" s="23"/>
      <c r="D214" s="24" t="s">
        <v>100</v>
      </c>
      <c r="E214" s="32"/>
      <c r="F214" s="32"/>
      <c r="G214" s="85"/>
    </row>
    <row r="215" spans="1:7" x14ac:dyDescent="0.25">
      <c r="A215" s="21">
        <v>4223</v>
      </c>
      <c r="B215" s="22"/>
      <c r="C215" s="23"/>
      <c r="D215" s="24" t="s">
        <v>101</v>
      </c>
      <c r="E215" s="32"/>
      <c r="F215" s="32"/>
      <c r="G215" s="85"/>
    </row>
    <row r="216" spans="1:7" x14ac:dyDescent="0.25">
      <c r="A216" s="21">
        <v>4225</v>
      </c>
      <c r="B216" s="22"/>
      <c r="C216" s="23"/>
      <c r="D216" s="24" t="s">
        <v>102</v>
      </c>
      <c r="E216" s="32"/>
      <c r="F216" s="32"/>
      <c r="G216" s="85"/>
    </row>
    <row r="217" spans="1:7" x14ac:dyDescent="0.25">
      <c r="A217" s="21">
        <v>4226</v>
      </c>
      <c r="B217" s="22"/>
      <c r="C217" s="23"/>
      <c r="D217" s="24" t="s">
        <v>103</v>
      </c>
      <c r="E217" s="32"/>
      <c r="F217" s="32"/>
      <c r="G217" s="85"/>
    </row>
    <row r="218" spans="1:7" x14ac:dyDescent="0.25">
      <c r="A218" s="21">
        <v>4227</v>
      </c>
      <c r="B218" s="22"/>
      <c r="C218" s="23"/>
      <c r="D218" s="24" t="s">
        <v>104</v>
      </c>
      <c r="E218" s="32">
        <v>2363.94</v>
      </c>
      <c r="F218" s="32">
        <v>3263.94</v>
      </c>
      <c r="G218" s="85">
        <f t="shared" ref="G218" si="59">F218/E218*100</f>
        <v>138.07203228508337</v>
      </c>
    </row>
    <row r="219" spans="1:7" ht="25.5" x14ac:dyDescent="0.25">
      <c r="A219" s="16">
        <v>424</v>
      </c>
      <c r="B219" s="17"/>
      <c r="C219" s="18"/>
      <c r="D219" s="19" t="s">
        <v>59</v>
      </c>
      <c r="E219" s="31">
        <f t="shared" ref="E219:F219" si="60">SUM(E220)</f>
        <v>0</v>
      </c>
      <c r="F219" s="31">
        <f t="shared" si="60"/>
        <v>0</v>
      </c>
      <c r="G219" s="85"/>
    </row>
    <row r="220" spans="1:7" x14ac:dyDescent="0.25">
      <c r="A220" s="21">
        <v>4241</v>
      </c>
      <c r="B220" s="22"/>
      <c r="C220" s="23"/>
      <c r="D220" s="24" t="s">
        <v>105</v>
      </c>
      <c r="E220" s="32"/>
      <c r="F220" s="32"/>
      <c r="G220" s="85"/>
    </row>
    <row r="221" spans="1:7" x14ac:dyDescent="0.25">
      <c r="A221" s="21"/>
      <c r="B221" s="22"/>
      <c r="C221" s="23"/>
      <c r="D221" s="24"/>
      <c r="E221" s="32"/>
      <c r="F221" s="32"/>
      <c r="G221" s="85"/>
    </row>
    <row r="222" spans="1:7" s="7" customFormat="1" x14ac:dyDescent="0.25">
      <c r="A222" s="21"/>
      <c r="B222" s="22"/>
      <c r="C222" s="23"/>
      <c r="D222" s="28" t="s">
        <v>106</v>
      </c>
      <c r="E222" s="38">
        <f t="shared" ref="E222:F222" si="61">SUM(E157+E210)</f>
        <v>35285.18</v>
      </c>
      <c r="F222" s="38">
        <f t="shared" si="61"/>
        <v>35444.560000000005</v>
      </c>
      <c r="G222" s="85">
        <f t="shared" ref="G222" si="62">F222/E222*100</f>
        <v>100.45169104989688</v>
      </c>
    </row>
    <row r="223" spans="1:7" x14ac:dyDescent="0.25">
      <c r="A223" s="21"/>
      <c r="B223" s="22"/>
      <c r="C223" s="23"/>
      <c r="D223" s="24"/>
      <c r="E223" s="32"/>
      <c r="F223" s="32"/>
    </row>
    <row r="224" spans="1:7" ht="25.5" x14ac:dyDescent="0.25">
      <c r="A224" s="245" t="s">
        <v>30</v>
      </c>
      <c r="B224" s="246"/>
      <c r="C224" s="247"/>
      <c r="D224" s="8" t="s">
        <v>31</v>
      </c>
      <c r="E224" s="8" t="s">
        <v>107</v>
      </c>
      <c r="F224" s="8" t="s">
        <v>164</v>
      </c>
      <c r="G224" s="9" t="s">
        <v>156</v>
      </c>
    </row>
    <row r="225" spans="1:8" x14ac:dyDescent="0.25">
      <c r="A225" s="10"/>
      <c r="B225" s="2"/>
      <c r="C225" s="3"/>
      <c r="D225" s="11">
        <v>1</v>
      </c>
      <c r="E225" s="11">
        <v>2</v>
      </c>
      <c r="F225" s="11">
        <v>3</v>
      </c>
      <c r="G225" s="37" t="s">
        <v>159</v>
      </c>
      <c r="H225" s="4"/>
    </row>
    <row r="226" spans="1:8" ht="15" customHeight="1" x14ac:dyDescent="0.25">
      <c r="A226" s="236" t="s">
        <v>108</v>
      </c>
      <c r="B226" s="237"/>
      <c r="C226" s="238"/>
      <c r="D226" s="94" t="s">
        <v>37</v>
      </c>
      <c r="E226" s="12"/>
      <c r="F226" s="12"/>
      <c r="G226" s="6"/>
    </row>
    <row r="227" spans="1:8" ht="25.5" customHeight="1" x14ac:dyDescent="0.25">
      <c r="A227" s="236" t="s">
        <v>143</v>
      </c>
      <c r="B227" s="237"/>
      <c r="C227" s="238"/>
      <c r="D227" s="94" t="s">
        <v>144</v>
      </c>
      <c r="E227" s="12"/>
      <c r="F227" s="12"/>
      <c r="G227" s="6"/>
    </row>
    <row r="228" spans="1:8" ht="15" customHeight="1" x14ac:dyDescent="0.25">
      <c r="A228" s="239">
        <v>51</v>
      </c>
      <c r="B228" s="240"/>
      <c r="C228" s="241"/>
      <c r="D228" s="92" t="s">
        <v>113</v>
      </c>
      <c r="E228" s="12"/>
      <c r="F228" s="12"/>
      <c r="G228" s="6"/>
    </row>
    <row r="229" spans="1:8" x14ac:dyDescent="0.25">
      <c r="A229" s="242">
        <v>3</v>
      </c>
      <c r="B229" s="243"/>
      <c r="C229" s="244"/>
      <c r="D229" s="93" t="s">
        <v>20</v>
      </c>
      <c r="E229" s="29">
        <f t="shared" ref="E229:F229" si="63">SUM(E230+E240)</f>
        <v>243.21</v>
      </c>
      <c r="F229" s="29">
        <f t="shared" si="63"/>
        <v>243.21</v>
      </c>
      <c r="G229" s="85">
        <f>F229/E229*100</f>
        <v>100</v>
      </c>
    </row>
    <row r="230" spans="1:8" x14ac:dyDescent="0.25">
      <c r="A230" s="233">
        <v>31</v>
      </c>
      <c r="B230" s="234"/>
      <c r="C230" s="235"/>
      <c r="D230" s="14" t="s">
        <v>21</v>
      </c>
      <c r="E230" s="30">
        <f t="shared" ref="E230:F230" si="64">SUM(E231+E235+E237)</f>
        <v>0</v>
      </c>
      <c r="F230" s="30">
        <f t="shared" si="64"/>
        <v>0</v>
      </c>
      <c r="G230" s="6"/>
    </row>
    <row r="231" spans="1:8" ht="15" customHeight="1" x14ac:dyDescent="0.25">
      <c r="A231" s="16">
        <v>311</v>
      </c>
      <c r="B231" s="17"/>
      <c r="C231" s="18"/>
      <c r="D231" s="19" t="s">
        <v>48</v>
      </c>
      <c r="E231" s="31">
        <f t="shared" ref="E231:F231" si="65">SUM(E232:E234)</f>
        <v>0</v>
      </c>
      <c r="F231" s="31">
        <f t="shared" si="65"/>
        <v>0</v>
      </c>
      <c r="G231" s="6"/>
    </row>
    <row r="232" spans="1:8" x14ac:dyDescent="0.25">
      <c r="A232" s="21">
        <v>3111</v>
      </c>
      <c r="B232" s="22"/>
      <c r="C232" s="23"/>
      <c r="D232" s="24" t="s">
        <v>60</v>
      </c>
      <c r="E232" s="32"/>
      <c r="F232" s="32"/>
      <c r="G232" s="6"/>
    </row>
    <row r="233" spans="1:8" x14ac:dyDescent="0.25">
      <c r="A233" s="21">
        <v>3113</v>
      </c>
      <c r="B233" s="22"/>
      <c r="C233" s="23"/>
      <c r="D233" s="24" t="s">
        <v>61</v>
      </c>
      <c r="E233" s="32"/>
      <c r="F233" s="32"/>
      <c r="G233" s="6"/>
    </row>
    <row r="234" spans="1:8" x14ac:dyDescent="0.25">
      <c r="A234" s="21">
        <v>3114</v>
      </c>
      <c r="B234" s="22"/>
      <c r="C234" s="23"/>
      <c r="D234" s="24" t="s">
        <v>62</v>
      </c>
      <c r="E234" s="32"/>
      <c r="F234" s="32"/>
      <c r="G234" s="6"/>
    </row>
    <row r="235" spans="1:8" x14ac:dyDescent="0.25">
      <c r="A235" s="16">
        <v>312</v>
      </c>
      <c r="B235" s="17"/>
      <c r="C235" s="18"/>
      <c r="D235" s="19" t="s">
        <v>63</v>
      </c>
      <c r="E235" s="31">
        <f t="shared" ref="E235:F235" si="66">SUM(E236)</f>
        <v>0</v>
      </c>
      <c r="F235" s="31">
        <f t="shared" si="66"/>
        <v>0</v>
      </c>
      <c r="G235" s="6"/>
    </row>
    <row r="236" spans="1:8" x14ac:dyDescent="0.25">
      <c r="A236" s="21">
        <v>3121</v>
      </c>
      <c r="B236" s="22"/>
      <c r="C236" s="23"/>
      <c r="D236" s="24" t="s">
        <v>64</v>
      </c>
      <c r="E236" s="32"/>
      <c r="F236" s="32"/>
      <c r="G236" s="6"/>
    </row>
    <row r="237" spans="1:8" x14ac:dyDescent="0.25">
      <c r="A237" s="16">
        <v>313</v>
      </c>
      <c r="B237" s="17"/>
      <c r="C237" s="18"/>
      <c r="D237" s="19" t="s">
        <v>49</v>
      </c>
      <c r="E237" s="31">
        <f t="shared" ref="E237" si="67">SUM(E238:E239)</f>
        <v>0</v>
      </c>
      <c r="F237" s="31">
        <f t="shared" ref="F237" si="68">SUM(F238:F239)</f>
        <v>0</v>
      </c>
      <c r="G237" s="6"/>
    </row>
    <row r="238" spans="1:8" x14ac:dyDescent="0.25">
      <c r="A238" s="21">
        <v>3131</v>
      </c>
      <c r="B238" s="22"/>
      <c r="C238" s="23"/>
      <c r="D238" s="24" t="s">
        <v>65</v>
      </c>
      <c r="E238" s="32"/>
      <c r="F238" s="32"/>
      <c r="G238" s="6"/>
    </row>
    <row r="239" spans="1:8" x14ac:dyDescent="0.25">
      <c r="A239" s="21">
        <v>3132</v>
      </c>
      <c r="B239" s="22"/>
      <c r="C239" s="23"/>
      <c r="D239" s="24" t="s">
        <v>66</v>
      </c>
      <c r="E239" s="32"/>
      <c r="F239" s="32"/>
      <c r="G239" s="6"/>
    </row>
    <row r="240" spans="1:8" x14ac:dyDescent="0.25">
      <c r="A240" s="233">
        <v>32</v>
      </c>
      <c r="B240" s="234"/>
      <c r="C240" s="235"/>
      <c r="D240" s="14" t="s">
        <v>32</v>
      </c>
      <c r="E240" s="30">
        <f t="shared" ref="E240:F240" si="69">SUM(E241+E246+E254)</f>
        <v>243.21</v>
      </c>
      <c r="F240" s="30">
        <f t="shared" si="69"/>
        <v>243.21</v>
      </c>
      <c r="G240" s="85">
        <f>F240/E240*100</f>
        <v>100</v>
      </c>
    </row>
    <row r="241" spans="1:7" x14ac:dyDescent="0.25">
      <c r="A241" s="16">
        <v>321</v>
      </c>
      <c r="B241" s="17"/>
      <c r="C241" s="18"/>
      <c r="D241" s="19" t="s">
        <v>50</v>
      </c>
      <c r="E241" s="31">
        <f t="shared" ref="E241:F241" si="70">SUM(E242:E245)</f>
        <v>0</v>
      </c>
      <c r="F241" s="31">
        <f t="shared" si="70"/>
        <v>0</v>
      </c>
      <c r="G241" s="6"/>
    </row>
    <row r="242" spans="1:7" x14ac:dyDescent="0.25">
      <c r="A242" s="21">
        <v>3211</v>
      </c>
      <c r="B242" s="22"/>
      <c r="C242" s="23"/>
      <c r="D242" s="24" t="s">
        <v>67</v>
      </c>
      <c r="E242" s="32"/>
      <c r="F242" s="32"/>
      <c r="G242" s="6"/>
    </row>
    <row r="243" spans="1:7" ht="25.5" x14ac:dyDescent="0.25">
      <c r="A243" s="21">
        <v>3212</v>
      </c>
      <c r="B243" s="22"/>
      <c r="C243" s="23"/>
      <c r="D243" s="24" t="s">
        <v>137</v>
      </c>
      <c r="E243" s="32"/>
      <c r="F243" s="32"/>
      <c r="G243" s="6"/>
    </row>
    <row r="244" spans="1:7" x14ac:dyDescent="0.25">
      <c r="A244" s="21">
        <v>3213</v>
      </c>
      <c r="B244" s="22"/>
      <c r="C244" s="23"/>
      <c r="D244" s="24" t="s">
        <v>69</v>
      </c>
      <c r="E244" s="32"/>
      <c r="F244" s="32"/>
      <c r="G244" s="6"/>
    </row>
    <row r="245" spans="1:7" x14ac:dyDescent="0.25">
      <c r="A245" s="21">
        <v>3214</v>
      </c>
      <c r="B245" s="22"/>
      <c r="C245" s="23"/>
      <c r="D245" s="24" t="s">
        <v>70</v>
      </c>
      <c r="E245" s="32"/>
      <c r="F245" s="32"/>
      <c r="G245" s="6"/>
    </row>
    <row r="246" spans="1:7" x14ac:dyDescent="0.25">
      <c r="A246" s="16">
        <v>322</v>
      </c>
      <c r="B246" s="17"/>
      <c r="C246" s="18"/>
      <c r="D246" s="19" t="s">
        <v>51</v>
      </c>
      <c r="E246" s="31">
        <f t="shared" ref="E246:F246" si="71">SUM(E247:E253)</f>
        <v>243.21</v>
      </c>
      <c r="F246" s="31">
        <f t="shared" si="71"/>
        <v>0</v>
      </c>
      <c r="G246" s="85">
        <f>F246/E246*100</f>
        <v>0</v>
      </c>
    </row>
    <row r="247" spans="1:7" x14ac:dyDescent="0.25">
      <c r="A247" s="21">
        <v>3221</v>
      </c>
      <c r="B247" s="22"/>
      <c r="C247" s="23"/>
      <c r="D247" s="24" t="s">
        <v>71</v>
      </c>
      <c r="E247" s="32"/>
      <c r="F247" s="32"/>
      <c r="G247" s="6"/>
    </row>
    <row r="248" spans="1:7" x14ac:dyDescent="0.25">
      <c r="A248" s="21">
        <v>3222</v>
      </c>
      <c r="B248" s="22"/>
      <c r="C248" s="23"/>
      <c r="D248" s="24" t="s">
        <v>72</v>
      </c>
      <c r="E248" s="32">
        <v>243.21</v>
      </c>
      <c r="F248" s="32"/>
      <c r="G248" s="85">
        <f>F248/E248*100</f>
        <v>0</v>
      </c>
    </row>
    <row r="249" spans="1:7" x14ac:dyDescent="0.25">
      <c r="A249" s="21">
        <v>3223</v>
      </c>
      <c r="B249" s="22"/>
      <c r="C249" s="23"/>
      <c r="D249" s="24" t="s">
        <v>73</v>
      </c>
      <c r="E249" s="32"/>
      <c r="F249" s="32"/>
      <c r="G249" s="6"/>
    </row>
    <row r="250" spans="1:7" ht="25.5" x14ac:dyDescent="0.25">
      <c r="A250" s="21">
        <v>3224</v>
      </c>
      <c r="B250" s="22"/>
      <c r="C250" s="23"/>
      <c r="D250" s="24" t="s">
        <v>74</v>
      </c>
      <c r="E250" s="32"/>
      <c r="F250" s="32"/>
      <c r="G250" s="6"/>
    </row>
    <row r="251" spans="1:7" x14ac:dyDescent="0.25">
      <c r="A251" s="21">
        <v>3225</v>
      </c>
      <c r="B251" s="22"/>
      <c r="C251" s="23"/>
      <c r="D251" s="24" t="s">
        <v>75</v>
      </c>
      <c r="E251" s="32"/>
      <c r="F251" s="32"/>
      <c r="G251" s="6"/>
    </row>
    <row r="252" spans="1:7" x14ac:dyDescent="0.25">
      <c r="A252" s="21">
        <v>3226</v>
      </c>
      <c r="B252" s="22"/>
      <c r="C252" s="23"/>
      <c r="D252" s="24" t="s">
        <v>76</v>
      </c>
      <c r="E252" s="32"/>
      <c r="F252" s="32"/>
      <c r="G252" s="6"/>
    </row>
    <row r="253" spans="1:7" x14ac:dyDescent="0.25">
      <c r="A253" s="21">
        <v>3227</v>
      </c>
      <c r="B253" s="22"/>
      <c r="C253" s="23"/>
      <c r="D253" s="24" t="s">
        <v>77</v>
      </c>
      <c r="E253" s="32"/>
      <c r="F253" s="32"/>
      <c r="G253" s="6"/>
    </row>
    <row r="254" spans="1:7" x14ac:dyDescent="0.25">
      <c r="A254" s="16">
        <v>323</v>
      </c>
      <c r="B254" s="17"/>
      <c r="C254" s="18"/>
      <c r="D254" s="19" t="s">
        <v>52</v>
      </c>
      <c r="E254" s="31">
        <f t="shared" ref="E254:F254" si="72">SUM(E255:E263)</f>
        <v>0</v>
      </c>
      <c r="F254" s="31">
        <f t="shared" si="72"/>
        <v>243.21</v>
      </c>
      <c r="G254" s="6"/>
    </row>
    <row r="255" spans="1:7" x14ac:dyDescent="0.25">
      <c r="A255" s="21">
        <v>3231</v>
      </c>
      <c r="B255" s="22"/>
      <c r="C255" s="23"/>
      <c r="D255" s="24" t="s">
        <v>78</v>
      </c>
      <c r="E255" s="32"/>
      <c r="F255" s="32"/>
      <c r="G255" s="6"/>
    </row>
    <row r="256" spans="1:7" x14ac:dyDescent="0.25">
      <c r="A256" s="21">
        <v>3232</v>
      </c>
      <c r="B256" s="22"/>
      <c r="C256" s="23"/>
      <c r="D256" s="24" t="s">
        <v>79</v>
      </c>
      <c r="E256" s="32"/>
      <c r="F256" s="32"/>
      <c r="G256" s="6"/>
    </row>
    <row r="257" spans="1:8" x14ac:dyDescent="0.25">
      <c r="A257" s="21">
        <v>3233</v>
      </c>
      <c r="B257" s="22"/>
      <c r="C257" s="23"/>
      <c r="D257" s="24" t="s">
        <v>80</v>
      </c>
      <c r="E257" s="32"/>
      <c r="F257" s="32"/>
      <c r="G257" s="6"/>
    </row>
    <row r="258" spans="1:8" x14ac:dyDescent="0.25">
      <c r="A258" s="21">
        <v>3234</v>
      </c>
      <c r="B258" s="22"/>
      <c r="C258" s="23"/>
      <c r="D258" s="24" t="s">
        <v>81</v>
      </c>
      <c r="E258" s="32"/>
      <c r="F258" s="32"/>
      <c r="G258" s="6"/>
    </row>
    <row r="259" spans="1:8" x14ac:dyDescent="0.25">
      <c r="A259" s="21">
        <v>3235</v>
      </c>
      <c r="B259" s="22"/>
      <c r="C259" s="23"/>
      <c r="D259" s="24" t="s">
        <v>82</v>
      </c>
      <c r="E259" s="32"/>
      <c r="F259" s="32"/>
      <c r="G259" s="6"/>
    </row>
    <row r="260" spans="1:8" x14ac:dyDescent="0.25">
      <c r="A260" s="21">
        <v>3236</v>
      </c>
      <c r="B260" s="22"/>
      <c r="C260" s="23"/>
      <c r="D260" s="24" t="s">
        <v>83</v>
      </c>
      <c r="E260" s="32"/>
      <c r="F260" s="32"/>
      <c r="G260" s="6"/>
    </row>
    <row r="261" spans="1:8" x14ac:dyDescent="0.25">
      <c r="A261" s="21">
        <v>3237</v>
      </c>
      <c r="B261" s="22"/>
      <c r="C261" s="23"/>
      <c r="D261" s="24" t="s">
        <v>84</v>
      </c>
      <c r="E261" s="32"/>
      <c r="F261" s="32"/>
      <c r="G261" s="6"/>
    </row>
    <row r="262" spans="1:8" x14ac:dyDescent="0.25">
      <c r="A262" s="21">
        <v>3238</v>
      </c>
      <c r="B262" s="22"/>
      <c r="C262" s="23"/>
      <c r="D262" s="24" t="s">
        <v>85</v>
      </c>
      <c r="E262" s="32"/>
      <c r="F262" s="32"/>
      <c r="G262" s="6"/>
    </row>
    <row r="263" spans="1:8" x14ac:dyDescent="0.25">
      <c r="A263" s="21">
        <v>3239</v>
      </c>
      <c r="B263" s="22"/>
      <c r="C263" s="23"/>
      <c r="D263" s="24" t="s">
        <v>86</v>
      </c>
      <c r="E263" s="32"/>
      <c r="F263" s="32">
        <v>243.21</v>
      </c>
      <c r="G263" s="6"/>
    </row>
    <row r="264" spans="1:8" x14ac:dyDescent="0.25">
      <c r="A264" s="39"/>
      <c r="B264" s="39"/>
      <c r="C264" s="39"/>
      <c r="D264" s="28" t="s">
        <v>106</v>
      </c>
      <c r="E264" s="40">
        <f t="shared" ref="E264:F264" si="73">SUM(E229)</f>
        <v>243.21</v>
      </c>
      <c r="F264" s="40">
        <f t="shared" si="73"/>
        <v>243.21</v>
      </c>
      <c r="G264" s="85">
        <f>F264/E264*100</f>
        <v>100</v>
      </c>
    </row>
    <row r="265" spans="1:8" x14ac:dyDescent="0.25">
      <c r="A265" s="39"/>
      <c r="B265" s="39"/>
      <c r="C265" s="39"/>
      <c r="D265" s="41"/>
      <c r="E265" s="42"/>
      <c r="F265" s="42"/>
    </row>
    <row r="266" spans="1:8" x14ac:dyDescent="0.25">
      <c r="A266" s="39"/>
      <c r="B266" s="39"/>
      <c r="C266" s="39"/>
      <c r="D266" s="41"/>
      <c r="E266" s="42"/>
      <c r="F266" s="42"/>
    </row>
    <row r="267" spans="1:8" x14ac:dyDescent="0.25">
      <c r="A267" s="39"/>
      <c r="B267" s="39"/>
      <c r="C267" s="39"/>
      <c r="D267" s="41"/>
      <c r="E267" s="42"/>
      <c r="F267" s="42"/>
    </row>
    <row r="268" spans="1:8" ht="25.5" x14ac:dyDescent="0.25">
      <c r="A268" s="245" t="s">
        <v>30</v>
      </c>
      <c r="B268" s="246"/>
      <c r="C268" s="247"/>
      <c r="D268" s="8" t="s">
        <v>31</v>
      </c>
      <c r="E268" s="8" t="s">
        <v>107</v>
      </c>
      <c r="F268" s="8" t="s">
        <v>164</v>
      </c>
      <c r="G268" s="9" t="s">
        <v>156</v>
      </c>
    </row>
    <row r="269" spans="1:8" x14ac:dyDescent="0.25">
      <c r="A269" s="10"/>
      <c r="B269" s="2"/>
      <c r="C269" s="3"/>
      <c r="D269" s="11">
        <v>1</v>
      </c>
      <c r="E269" s="11">
        <v>2</v>
      </c>
      <c r="F269" s="11">
        <v>3</v>
      </c>
      <c r="G269" s="37" t="s">
        <v>159</v>
      </c>
      <c r="H269" s="4"/>
    </row>
    <row r="270" spans="1:8" ht="15" customHeight="1" x14ac:dyDescent="0.25">
      <c r="A270" s="236" t="s">
        <v>108</v>
      </c>
      <c r="B270" s="237"/>
      <c r="C270" s="238"/>
      <c r="D270" s="94" t="s">
        <v>37</v>
      </c>
      <c r="E270" s="12"/>
      <c r="F270" s="12"/>
      <c r="G270" s="6"/>
    </row>
    <row r="271" spans="1:8" ht="25.5" customHeight="1" x14ac:dyDescent="0.25">
      <c r="A271" s="236" t="s">
        <v>139</v>
      </c>
      <c r="B271" s="237"/>
      <c r="C271" s="238"/>
      <c r="D271" s="94" t="s">
        <v>146</v>
      </c>
      <c r="E271" s="12"/>
      <c r="F271" s="12"/>
      <c r="G271" s="6"/>
    </row>
    <row r="272" spans="1:8" ht="15" customHeight="1" x14ac:dyDescent="0.25">
      <c r="A272" s="239">
        <v>52</v>
      </c>
      <c r="B272" s="240"/>
      <c r="C272" s="241"/>
      <c r="D272" s="92" t="s">
        <v>43</v>
      </c>
      <c r="E272" s="12"/>
      <c r="F272" s="12"/>
      <c r="G272" s="6"/>
    </row>
    <row r="273" spans="1:7" x14ac:dyDescent="0.25">
      <c r="A273" s="242">
        <v>3</v>
      </c>
      <c r="B273" s="243"/>
      <c r="C273" s="244"/>
      <c r="D273" s="93" t="s">
        <v>20</v>
      </c>
      <c r="E273" s="29">
        <f>SUM(E274+E284+E317+E321)</f>
        <v>564961.04999999993</v>
      </c>
      <c r="F273" s="29">
        <f t="shared" ref="F273" si="74">SUM(F274+F284+F317+F321)</f>
        <v>568680.40999999992</v>
      </c>
      <c r="G273" s="85">
        <f>F273/E273*100</f>
        <v>100.65833918993177</v>
      </c>
    </row>
    <row r="274" spans="1:7" x14ac:dyDescent="0.25">
      <c r="A274" s="233">
        <v>31</v>
      </c>
      <c r="B274" s="234"/>
      <c r="C274" s="235"/>
      <c r="D274" s="14" t="s">
        <v>21</v>
      </c>
      <c r="E274" s="30">
        <f>SUM(E275+E279+E281)</f>
        <v>519665.63</v>
      </c>
      <c r="F274" s="30">
        <f t="shared" ref="F274" si="75">SUM(F275+F279+F281)</f>
        <v>522421.38</v>
      </c>
      <c r="G274" s="85">
        <f t="shared" ref="G274:G276" si="76">F274/E274*100</f>
        <v>100.53029291161704</v>
      </c>
    </row>
    <row r="275" spans="1:7" ht="15" customHeight="1" x14ac:dyDescent="0.25">
      <c r="A275" s="16">
        <v>311</v>
      </c>
      <c r="B275" s="17"/>
      <c r="C275" s="18"/>
      <c r="D275" s="19" t="s">
        <v>48</v>
      </c>
      <c r="E275" s="31">
        <f t="shared" ref="E275:F275" si="77">SUM(E276:E278)</f>
        <v>429998.87</v>
      </c>
      <c r="F275" s="31">
        <f t="shared" si="77"/>
        <v>431113.08</v>
      </c>
      <c r="G275" s="85">
        <f t="shared" si="76"/>
        <v>100.25911928559255</v>
      </c>
    </row>
    <row r="276" spans="1:7" x14ac:dyDescent="0.25">
      <c r="A276" s="21">
        <v>3111</v>
      </c>
      <c r="B276" s="22"/>
      <c r="C276" s="23"/>
      <c r="D276" s="24" t="s">
        <v>60</v>
      </c>
      <c r="E276" s="32">
        <v>429998.87</v>
      </c>
      <c r="F276" s="32">
        <v>431113.08</v>
      </c>
      <c r="G276" s="85">
        <f t="shared" si="76"/>
        <v>100.25911928559255</v>
      </c>
    </row>
    <row r="277" spans="1:7" x14ac:dyDescent="0.25">
      <c r="A277" s="21">
        <v>3113</v>
      </c>
      <c r="B277" s="22"/>
      <c r="C277" s="23"/>
      <c r="D277" s="24" t="s">
        <v>61</v>
      </c>
      <c r="E277" s="32"/>
      <c r="F277" s="32"/>
      <c r="G277" s="6"/>
    </row>
    <row r="278" spans="1:7" x14ac:dyDescent="0.25">
      <c r="A278" s="21">
        <v>3114</v>
      </c>
      <c r="B278" s="22"/>
      <c r="C278" s="23"/>
      <c r="D278" s="24" t="s">
        <v>62</v>
      </c>
      <c r="E278" s="32"/>
      <c r="F278" s="32"/>
      <c r="G278" s="6"/>
    </row>
    <row r="279" spans="1:7" x14ac:dyDescent="0.25">
      <c r="A279" s="16">
        <v>312</v>
      </c>
      <c r="B279" s="17"/>
      <c r="C279" s="18"/>
      <c r="D279" s="19" t="s">
        <v>63</v>
      </c>
      <c r="E279" s="31">
        <f t="shared" ref="E279:F279" si="78">SUM(E280)</f>
        <v>18935.599999999999</v>
      </c>
      <c r="F279" s="31">
        <f t="shared" si="78"/>
        <v>20436.98</v>
      </c>
      <c r="G279" s="85">
        <f t="shared" ref="G279:G281" si="79">F279/E279*100</f>
        <v>107.92887471218235</v>
      </c>
    </row>
    <row r="280" spans="1:7" x14ac:dyDescent="0.25">
      <c r="A280" s="21">
        <v>3121</v>
      </c>
      <c r="B280" s="22"/>
      <c r="C280" s="23"/>
      <c r="D280" s="24" t="s">
        <v>64</v>
      </c>
      <c r="E280" s="32">
        <v>18935.599999999999</v>
      </c>
      <c r="F280" s="32">
        <v>20436.98</v>
      </c>
      <c r="G280" s="85">
        <f t="shared" si="79"/>
        <v>107.92887471218235</v>
      </c>
    </row>
    <row r="281" spans="1:7" x14ac:dyDescent="0.25">
      <c r="A281" s="16">
        <v>313</v>
      </c>
      <c r="B281" s="17"/>
      <c r="C281" s="18"/>
      <c r="D281" s="19" t="s">
        <v>49</v>
      </c>
      <c r="E281" s="31">
        <f t="shared" ref="E281" si="80">SUM(E282:E283)</f>
        <v>70731.16</v>
      </c>
      <c r="F281" s="31">
        <f t="shared" ref="F281" si="81">SUM(F282:F283)</f>
        <v>70871.320000000007</v>
      </c>
      <c r="G281" s="85">
        <f t="shared" si="79"/>
        <v>100.19815877471825</v>
      </c>
    </row>
    <row r="282" spans="1:7" x14ac:dyDescent="0.25">
      <c r="A282" s="21">
        <v>3131</v>
      </c>
      <c r="B282" s="22"/>
      <c r="C282" s="23"/>
      <c r="D282" s="24" t="s">
        <v>65</v>
      </c>
      <c r="E282" s="32"/>
      <c r="F282" s="32"/>
      <c r="G282" s="6"/>
    </row>
    <row r="283" spans="1:7" x14ac:dyDescent="0.25">
      <c r="A283" s="21">
        <v>3132</v>
      </c>
      <c r="B283" s="22"/>
      <c r="C283" s="23"/>
      <c r="D283" s="24" t="s">
        <v>66</v>
      </c>
      <c r="E283" s="32">
        <v>70731.16</v>
      </c>
      <c r="F283" s="32">
        <v>70871.320000000007</v>
      </c>
      <c r="G283" s="85">
        <f t="shared" ref="G283:G285" si="82">F283/E283*100</f>
        <v>100.19815877471825</v>
      </c>
    </row>
    <row r="284" spans="1:7" x14ac:dyDescent="0.25">
      <c r="A284" s="233">
        <v>32</v>
      </c>
      <c r="B284" s="234"/>
      <c r="C284" s="235"/>
      <c r="D284" s="14" t="s">
        <v>32</v>
      </c>
      <c r="E284" s="30">
        <f>SUM(E285+E290+E298+E308+E309)</f>
        <v>41920.46</v>
      </c>
      <c r="F284" s="30">
        <f t="shared" ref="F284" si="83">SUM(F285+F290+F298+F308+F309)</f>
        <v>42884.070000000007</v>
      </c>
      <c r="G284" s="85">
        <f t="shared" si="82"/>
        <v>102.29866275322364</v>
      </c>
    </row>
    <row r="285" spans="1:7" x14ac:dyDescent="0.25">
      <c r="A285" s="16">
        <v>321</v>
      </c>
      <c r="B285" s="17"/>
      <c r="C285" s="18"/>
      <c r="D285" s="19" t="s">
        <v>50</v>
      </c>
      <c r="E285" s="31">
        <f t="shared" ref="E285:F285" si="84">SUM(E286:E289)</f>
        <v>17280</v>
      </c>
      <c r="F285" s="31">
        <f t="shared" si="84"/>
        <v>17255.68</v>
      </c>
      <c r="G285" s="85">
        <f t="shared" si="82"/>
        <v>99.859259259259261</v>
      </c>
    </row>
    <row r="286" spans="1:7" x14ac:dyDescent="0.25">
      <c r="A286" s="21">
        <v>3211</v>
      </c>
      <c r="B286" s="22"/>
      <c r="C286" s="23"/>
      <c r="D286" s="24" t="s">
        <v>67</v>
      </c>
      <c r="E286" s="32"/>
      <c r="F286" s="32"/>
      <c r="G286" s="6"/>
    </row>
    <row r="287" spans="1:7" ht="25.5" x14ac:dyDescent="0.25">
      <c r="A287" s="21">
        <v>3212</v>
      </c>
      <c r="B287" s="22"/>
      <c r="C287" s="23"/>
      <c r="D287" s="24" t="s">
        <v>137</v>
      </c>
      <c r="E287" s="32">
        <v>17280</v>
      </c>
      <c r="F287" s="32">
        <v>17255.68</v>
      </c>
      <c r="G287" s="85">
        <f>F287/E287*100</f>
        <v>99.859259259259261</v>
      </c>
    </row>
    <row r="288" spans="1:7" x14ac:dyDescent="0.25">
      <c r="A288" s="21">
        <v>3213</v>
      </c>
      <c r="B288" s="22"/>
      <c r="C288" s="23"/>
      <c r="D288" s="24" t="s">
        <v>69</v>
      </c>
      <c r="E288" s="32"/>
      <c r="F288" s="32"/>
      <c r="G288" s="6"/>
    </row>
    <row r="289" spans="1:7" x14ac:dyDescent="0.25">
      <c r="A289" s="21">
        <v>3214</v>
      </c>
      <c r="B289" s="22"/>
      <c r="C289" s="23"/>
      <c r="D289" s="24" t="s">
        <v>70</v>
      </c>
      <c r="E289" s="32"/>
      <c r="F289" s="32"/>
      <c r="G289" s="6"/>
    </row>
    <row r="290" spans="1:7" x14ac:dyDescent="0.25">
      <c r="A290" s="16">
        <v>322</v>
      </c>
      <c r="B290" s="17"/>
      <c r="C290" s="18"/>
      <c r="D290" s="19" t="s">
        <v>51</v>
      </c>
      <c r="E290" s="31">
        <f t="shared" ref="E290:F290" si="85">SUM(E291:E297)</f>
        <v>22809.59</v>
      </c>
      <c r="F290" s="31">
        <f t="shared" si="85"/>
        <v>23833.09</v>
      </c>
      <c r="G290" s="85">
        <f t="shared" ref="G290:G292" si="86">F290/E290*100</f>
        <v>104.48714773040638</v>
      </c>
    </row>
    <row r="291" spans="1:7" x14ac:dyDescent="0.25">
      <c r="A291" s="21">
        <v>3221</v>
      </c>
      <c r="B291" s="22"/>
      <c r="C291" s="23"/>
      <c r="D291" s="24" t="s">
        <v>71</v>
      </c>
      <c r="E291" s="32">
        <v>252.8</v>
      </c>
      <c r="F291" s="32">
        <v>244.46</v>
      </c>
      <c r="G291" s="85"/>
    </row>
    <row r="292" spans="1:7" x14ac:dyDescent="0.25">
      <c r="A292" s="21">
        <v>3222</v>
      </c>
      <c r="B292" s="22"/>
      <c r="C292" s="23"/>
      <c r="D292" s="24" t="s">
        <v>72</v>
      </c>
      <c r="E292" s="32">
        <v>22556.79</v>
      </c>
      <c r="F292" s="32">
        <v>23588.63</v>
      </c>
      <c r="G292" s="85">
        <f t="shared" si="86"/>
        <v>104.57440974535828</v>
      </c>
    </row>
    <row r="293" spans="1:7" x14ac:dyDescent="0.25">
      <c r="A293" s="21">
        <v>3223</v>
      </c>
      <c r="B293" s="22"/>
      <c r="C293" s="23"/>
      <c r="D293" s="24" t="s">
        <v>73</v>
      </c>
      <c r="E293" s="32"/>
      <c r="F293" s="32"/>
      <c r="G293" s="6"/>
    </row>
    <row r="294" spans="1:7" ht="25.5" x14ac:dyDescent="0.25">
      <c r="A294" s="21">
        <v>3224</v>
      </c>
      <c r="B294" s="22"/>
      <c r="C294" s="23"/>
      <c r="D294" s="24" t="s">
        <v>74</v>
      </c>
      <c r="E294" s="32"/>
      <c r="F294" s="32"/>
      <c r="G294" s="6"/>
    </row>
    <row r="295" spans="1:7" x14ac:dyDescent="0.25">
      <c r="A295" s="21">
        <v>3225</v>
      </c>
      <c r="B295" s="22"/>
      <c r="C295" s="23"/>
      <c r="D295" s="24" t="s">
        <v>75</v>
      </c>
      <c r="E295" s="32"/>
      <c r="F295" s="32"/>
      <c r="G295" s="6"/>
    </row>
    <row r="296" spans="1:7" x14ac:dyDescent="0.25">
      <c r="A296" s="21">
        <v>3226</v>
      </c>
      <c r="B296" s="22"/>
      <c r="C296" s="23"/>
      <c r="D296" s="24" t="s">
        <v>76</v>
      </c>
      <c r="E296" s="32"/>
      <c r="F296" s="32"/>
      <c r="G296" s="6"/>
    </row>
    <row r="297" spans="1:7" x14ac:dyDescent="0.25">
      <c r="A297" s="21">
        <v>3227</v>
      </c>
      <c r="B297" s="22"/>
      <c r="C297" s="23"/>
      <c r="D297" s="24" t="s">
        <v>77</v>
      </c>
      <c r="E297" s="32"/>
      <c r="F297" s="32"/>
      <c r="G297" s="6"/>
    </row>
    <row r="298" spans="1:7" x14ac:dyDescent="0.25">
      <c r="A298" s="16">
        <v>323</v>
      </c>
      <c r="B298" s="17"/>
      <c r="C298" s="18"/>
      <c r="D298" s="19" t="s">
        <v>52</v>
      </c>
      <c r="E298" s="31">
        <f t="shared" ref="E298:F298" si="87">SUM(E299:E307)</f>
        <v>130.87</v>
      </c>
      <c r="F298" s="31">
        <f t="shared" si="87"/>
        <v>130.87</v>
      </c>
      <c r="G298" s="6"/>
    </row>
    <row r="299" spans="1:7" x14ac:dyDescent="0.25">
      <c r="A299" s="21">
        <v>3231</v>
      </c>
      <c r="B299" s="22"/>
      <c r="C299" s="23"/>
      <c r="D299" s="24" t="s">
        <v>78</v>
      </c>
      <c r="E299" s="32"/>
      <c r="F299" s="32"/>
      <c r="G299" s="6"/>
    </row>
    <row r="300" spans="1:7" x14ac:dyDescent="0.25">
      <c r="A300" s="21">
        <v>3232</v>
      </c>
      <c r="B300" s="22"/>
      <c r="C300" s="23"/>
      <c r="D300" s="24" t="s">
        <v>79</v>
      </c>
      <c r="E300" s="32"/>
      <c r="F300" s="32"/>
      <c r="G300" s="6"/>
    </row>
    <row r="301" spans="1:7" x14ac:dyDescent="0.25">
      <c r="A301" s="21">
        <v>3233</v>
      </c>
      <c r="B301" s="22"/>
      <c r="C301" s="23"/>
      <c r="D301" s="24" t="s">
        <v>80</v>
      </c>
      <c r="E301" s="32"/>
      <c r="F301" s="32"/>
      <c r="G301" s="6"/>
    </row>
    <row r="302" spans="1:7" x14ac:dyDescent="0.25">
      <c r="A302" s="21">
        <v>3234</v>
      </c>
      <c r="B302" s="22"/>
      <c r="C302" s="23"/>
      <c r="D302" s="24" t="s">
        <v>81</v>
      </c>
      <c r="E302" s="32"/>
      <c r="F302" s="32"/>
      <c r="G302" s="6"/>
    </row>
    <row r="303" spans="1:7" x14ac:dyDescent="0.25">
      <c r="A303" s="21">
        <v>3235</v>
      </c>
      <c r="B303" s="22"/>
      <c r="C303" s="23"/>
      <c r="D303" s="24" t="s">
        <v>82</v>
      </c>
      <c r="E303" s="32"/>
      <c r="F303" s="32"/>
      <c r="G303" s="6"/>
    </row>
    <row r="304" spans="1:7" x14ac:dyDescent="0.25">
      <c r="A304" s="21">
        <v>3236</v>
      </c>
      <c r="B304" s="22"/>
      <c r="C304" s="23"/>
      <c r="D304" s="24" t="s">
        <v>83</v>
      </c>
      <c r="E304" s="32"/>
      <c r="F304" s="32"/>
      <c r="G304" s="6"/>
    </row>
    <row r="305" spans="1:7" x14ac:dyDescent="0.25">
      <c r="A305" s="21">
        <v>3237</v>
      </c>
      <c r="B305" s="22"/>
      <c r="C305" s="23"/>
      <c r="D305" s="24" t="s">
        <v>84</v>
      </c>
      <c r="E305" s="32"/>
      <c r="F305" s="32"/>
      <c r="G305" s="6"/>
    </row>
    <row r="306" spans="1:7" x14ac:dyDescent="0.25">
      <c r="A306" s="21">
        <v>3238</v>
      </c>
      <c r="B306" s="22"/>
      <c r="C306" s="23"/>
      <c r="D306" s="24" t="s">
        <v>85</v>
      </c>
      <c r="E306" s="32"/>
      <c r="F306" s="32"/>
      <c r="G306" s="6"/>
    </row>
    <row r="307" spans="1:7" x14ac:dyDescent="0.25">
      <c r="A307" s="21">
        <v>3239</v>
      </c>
      <c r="B307" s="22"/>
      <c r="C307" s="23"/>
      <c r="D307" s="24" t="s">
        <v>86</v>
      </c>
      <c r="E307" s="32">
        <v>130.87</v>
      </c>
      <c r="F307" s="32">
        <v>130.87</v>
      </c>
      <c r="G307" s="6"/>
    </row>
    <row r="308" spans="1:7" ht="25.5" x14ac:dyDescent="0.25">
      <c r="A308" s="16">
        <v>324</v>
      </c>
      <c r="B308" s="17"/>
      <c r="C308" s="18"/>
      <c r="D308" s="19" t="s">
        <v>87</v>
      </c>
      <c r="E308" s="31"/>
      <c r="F308" s="31"/>
      <c r="G308" s="6"/>
    </row>
    <row r="309" spans="1:7" x14ac:dyDescent="0.25">
      <c r="A309" s="16">
        <v>329</v>
      </c>
      <c r="B309" s="17"/>
      <c r="C309" s="18"/>
      <c r="D309" s="19" t="s">
        <v>88</v>
      </c>
      <c r="E309" s="31">
        <f t="shared" ref="E309:F309" si="88">SUM(E310:E316)</f>
        <v>1700</v>
      </c>
      <c r="F309" s="31">
        <f t="shared" si="88"/>
        <v>1664.43</v>
      </c>
      <c r="G309" s="85">
        <f>F309/E309*100</f>
        <v>97.907647058823528</v>
      </c>
    </row>
    <row r="310" spans="1:7" ht="25.5" x14ac:dyDescent="0.25">
      <c r="A310" s="21">
        <v>3291</v>
      </c>
      <c r="B310" s="22"/>
      <c r="C310" s="23"/>
      <c r="D310" s="24" t="s">
        <v>89</v>
      </c>
      <c r="E310" s="32"/>
      <c r="F310" s="32"/>
      <c r="G310" s="6"/>
    </row>
    <row r="311" spans="1:7" x14ac:dyDescent="0.25">
      <c r="A311" s="21">
        <v>3292</v>
      </c>
      <c r="B311" s="22"/>
      <c r="C311" s="23"/>
      <c r="D311" s="24" t="s">
        <v>90</v>
      </c>
      <c r="E311" s="32"/>
      <c r="F311" s="32"/>
      <c r="G311" s="6"/>
    </row>
    <row r="312" spans="1:7" x14ac:dyDescent="0.25">
      <c r="A312" s="21">
        <v>3293</v>
      </c>
      <c r="B312" s="22"/>
      <c r="C312" s="23"/>
      <c r="D312" s="24" t="s">
        <v>91</v>
      </c>
      <c r="E312" s="32"/>
      <c r="F312" s="32"/>
      <c r="G312" s="6"/>
    </row>
    <row r="313" spans="1:7" x14ac:dyDescent="0.25">
      <c r="A313" s="21">
        <v>3294</v>
      </c>
      <c r="B313" s="22"/>
      <c r="C313" s="23"/>
      <c r="D313" s="24" t="s">
        <v>92</v>
      </c>
      <c r="E313" s="32"/>
      <c r="F313" s="32"/>
      <c r="G313" s="6"/>
    </row>
    <row r="314" spans="1:7" x14ac:dyDescent="0.25">
      <c r="A314" s="21">
        <v>3295</v>
      </c>
      <c r="B314" s="22"/>
      <c r="C314" s="23"/>
      <c r="D314" s="24" t="s">
        <v>93</v>
      </c>
      <c r="E314" s="32">
        <v>1700</v>
      </c>
      <c r="F314" s="32">
        <v>1664.43</v>
      </c>
      <c r="G314" s="85">
        <f>F314/E314*100</f>
        <v>97.907647058823528</v>
      </c>
    </row>
    <row r="315" spans="1:7" x14ac:dyDescent="0.25">
      <c r="A315" s="21">
        <v>3296</v>
      </c>
      <c r="B315" s="22"/>
      <c r="C315" s="23"/>
      <c r="D315" s="24" t="s">
        <v>94</v>
      </c>
      <c r="E315" s="32"/>
      <c r="F315" s="32"/>
      <c r="G315" s="6"/>
    </row>
    <row r="316" spans="1:7" x14ac:dyDescent="0.25">
      <c r="A316" s="21">
        <v>3299</v>
      </c>
      <c r="B316" s="22"/>
      <c r="C316" s="23"/>
      <c r="D316" s="24" t="s">
        <v>53</v>
      </c>
      <c r="E316" s="32"/>
      <c r="F316" s="32"/>
      <c r="G316" s="6"/>
    </row>
    <row r="317" spans="1:7" x14ac:dyDescent="0.25">
      <c r="A317" s="95">
        <v>34</v>
      </c>
      <c r="B317" s="96"/>
      <c r="C317" s="97"/>
      <c r="D317" s="14" t="s">
        <v>54</v>
      </c>
      <c r="E317" s="30">
        <f t="shared" ref="E317:F317" si="89">SUM(E318)</f>
        <v>0</v>
      </c>
      <c r="F317" s="30">
        <f t="shared" si="89"/>
        <v>0</v>
      </c>
      <c r="G317" s="6"/>
    </row>
    <row r="318" spans="1:7" x14ac:dyDescent="0.25">
      <c r="A318" s="16">
        <v>343</v>
      </c>
      <c r="B318" s="17"/>
      <c r="C318" s="18"/>
      <c r="D318" s="19" t="s">
        <v>55</v>
      </c>
      <c r="E318" s="31">
        <f t="shared" ref="E318:F318" si="90">SUM(E319:E320)</f>
        <v>0</v>
      </c>
      <c r="F318" s="31">
        <f t="shared" si="90"/>
        <v>0</v>
      </c>
      <c r="G318" s="6"/>
    </row>
    <row r="319" spans="1:7" x14ac:dyDescent="0.25">
      <c r="A319" s="21">
        <v>3431</v>
      </c>
      <c r="B319" s="22"/>
      <c r="C319" s="23"/>
      <c r="D319" s="24" t="s">
        <v>95</v>
      </c>
      <c r="E319" s="32"/>
      <c r="F319" s="32"/>
      <c r="G319" s="6"/>
    </row>
    <row r="320" spans="1:7" x14ac:dyDescent="0.25">
      <c r="A320" s="21">
        <v>3433</v>
      </c>
      <c r="B320" s="22"/>
      <c r="C320" s="23"/>
      <c r="D320" s="24" t="s">
        <v>96</v>
      </c>
      <c r="E320" s="32"/>
      <c r="F320" s="32"/>
      <c r="G320" s="6"/>
    </row>
    <row r="321" spans="1:7" ht="25.5" x14ac:dyDescent="0.25">
      <c r="A321" s="95">
        <v>37</v>
      </c>
      <c r="B321" s="96"/>
      <c r="C321" s="97"/>
      <c r="D321" s="14" t="s">
        <v>56</v>
      </c>
      <c r="E321" s="30">
        <f t="shared" ref="E321:F321" si="91">SUM(E322)</f>
        <v>3374.96</v>
      </c>
      <c r="F321" s="30">
        <f t="shared" si="91"/>
        <v>3374.96</v>
      </c>
      <c r="G321" s="6"/>
    </row>
    <row r="322" spans="1:7" ht="25.5" x14ac:dyDescent="0.25">
      <c r="A322" s="16">
        <v>372</v>
      </c>
      <c r="B322" s="17"/>
      <c r="C322" s="18"/>
      <c r="D322" s="19" t="s">
        <v>57</v>
      </c>
      <c r="E322" s="31">
        <f>E323+E324</f>
        <v>3374.96</v>
      </c>
      <c r="F322" s="31">
        <f t="shared" ref="F322" si="92">F323+F324</f>
        <v>3374.96</v>
      </c>
      <c r="G322" s="6"/>
    </row>
    <row r="323" spans="1:7" x14ac:dyDescent="0.25">
      <c r="A323" s="21">
        <v>3721</v>
      </c>
      <c r="B323" s="22"/>
      <c r="C323" s="23"/>
      <c r="D323" s="24" t="s">
        <v>97</v>
      </c>
      <c r="E323" s="32"/>
      <c r="F323" s="32"/>
      <c r="G323" s="6"/>
    </row>
    <row r="324" spans="1:7" x14ac:dyDescent="0.25">
      <c r="A324" s="21">
        <v>3722</v>
      </c>
      <c r="B324" s="22"/>
      <c r="C324" s="23"/>
      <c r="D324" s="24" t="s">
        <v>98</v>
      </c>
      <c r="E324" s="32">
        <v>3374.96</v>
      </c>
      <c r="F324" s="32">
        <v>3374.96</v>
      </c>
      <c r="G324" s="6"/>
    </row>
    <row r="325" spans="1:7" ht="25.5" x14ac:dyDescent="0.25">
      <c r="A325" s="34">
        <v>4</v>
      </c>
      <c r="B325" s="35"/>
      <c r="C325" s="36"/>
      <c r="D325" s="93" t="s">
        <v>45</v>
      </c>
      <c r="E325" s="29">
        <f>E327+E334</f>
        <v>6253.0599999999995</v>
      </c>
      <c r="F325" s="29">
        <f t="shared" ref="F325" si="93">SUM(F326)</f>
        <v>6253.0599999999995</v>
      </c>
      <c r="G325" s="85">
        <f t="shared" ref="G325:G326" si="94">F325/E325*100</f>
        <v>100</v>
      </c>
    </row>
    <row r="326" spans="1:7" ht="25.5" x14ac:dyDescent="0.25">
      <c r="A326" s="95">
        <v>42</v>
      </c>
      <c r="B326" s="96"/>
      <c r="C326" s="97"/>
      <c r="D326" s="14" t="s">
        <v>45</v>
      </c>
      <c r="E326" s="30">
        <f>E327+E334</f>
        <v>6253.0599999999995</v>
      </c>
      <c r="F326" s="30">
        <f>F327+F334</f>
        <v>6253.0599999999995</v>
      </c>
      <c r="G326" s="85">
        <f t="shared" si="94"/>
        <v>100</v>
      </c>
    </row>
    <row r="327" spans="1:7" x14ac:dyDescent="0.25">
      <c r="A327" s="16">
        <v>422</v>
      </c>
      <c r="B327" s="17"/>
      <c r="C327" s="18"/>
      <c r="D327" s="19" t="s">
        <v>58</v>
      </c>
      <c r="E327" s="31">
        <f t="shared" ref="E327:F327" si="95">SUM(E328:E333)</f>
        <v>2200</v>
      </c>
      <c r="F327" s="31">
        <f t="shared" si="95"/>
        <v>2200</v>
      </c>
      <c r="G327" s="85"/>
    </row>
    <row r="328" spans="1:7" x14ac:dyDescent="0.25">
      <c r="A328" s="21">
        <v>4221</v>
      </c>
      <c r="B328" s="22"/>
      <c r="C328" s="23"/>
      <c r="D328" s="24" t="s">
        <v>99</v>
      </c>
      <c r="E328" s="32"/>
      <c r="F328" s="32"/>
      <c r="G328" s="6"/>
    </row>
    <row r="329" spans="1:7" x14ac:dyDescent="0.25">
      <c r="A329" s="21">
        <v>4222</v>
      </c>
      <c r="B329" s="22"/>
      <c r="C329" s="23"/>
      <c r="D329" s="24" t="s">
        <v>100</v>
      </c>
      <c r="E329" s="32"/>
      <c r="F329" s="32"/>
      <c r="G329" s="6"/>
    </row>
    <row r="330" spans="1:7" x14ac:dyDescent="0.25">
      <c r="A330" s="21">
        <v>4223</v>
      </c>
      <c r="B330" s="22"/>
      <c r="C330" s="23"/>
      <c r="D330" s="24" t="s">
        <v>101</v>
      </c>
      <c r="E330" s="32"/>
      <c r="F330" s="32"/>
      <c r="G330" s="6"/>
    </row>
    <row r="331" spans="1:7" x14ac:dyDescent="0.25">
      <c r="A331" s="21">
        <v>4225</v>
      </c>
      <c r="B331" s="22"/>
      <c r="C331" s="23"/>
      <c r="D331" s="24" t="s">
        <v>102</v>
      </c>
      <c r="E331" s="32"/>
      <c r="F331" s="32"/>
      <c r="G331" s="6"/>
    </row>
    <row r="332" spans="1:7" x14ac:dyDescent="0.25">
      <c r="A332" s="21">
        <v>4226</v>
      </c>
      <c r="B332" s="22"/>
      <c r="C332" s="23"/>
      <c r="D332" s="24" t="s">
        <v>103</v>
      </c>
      <c r="E332" s="32"/>
      <c r="F332" s="32"/>
      <c r="G332" s="6"/>
    </row>
    <row r="333" spans="1:7" x14ac:dyDescent="0.25">
      <c r="A333" s="21">
        <v>4227</v>
      </c>
      <c r="B333" s="22"/>
      <c r="C333" s="23"/>
      <c r="D333" s="24" t="s">
        <v>104</v>
      </c>
      <c r="E333" s="32">
        <v>2200</v>
      </c>
      <c r="F333" s="32">
        <v>2200</v>
      </c>
      <c r="G333" s="6"/>
    </row>
    <row r="334" spans="1:7" ht="25.5" x14ac:dyDescent="0.25">
      <c r="A334" s="16">
        <v>424</v>
      </c>
      <c r="B334" s="17"/>
      <c r="C334" s="18"/>
      <c r="D334" s="19" t="s">
        <v>59</v>
      </c>
      <c r="E334" s="31">
        <f t="shared" ref="E334:F334" si="96">SUM(E335)</f>
        <v>4053.06</v>
      </c>
      <c r="F334" s="31">
        <f t="shared" si="96"/>
        <v>4053.06</v>
      </c>
      <c r="G334" s="6"/>
    </row>
    <row r="335" spans="1:7" x14ac:dyDescent="0.25">
      <c r="A335" s="21">
        <v>4241</v>
      </c>
      <c r="B335" s="22"/>
      <c r="C335" s="23"/>
      <c r="D335" s="24" t="s">
        <v>105</v>
      </c>
      <c r="E335" s="32">
        <v>4053.06</v>
      </c>
      <c r="F335" s="32">
        <v>4053.06</v>
      </c>
      <c r="G335" s="6"/>
    </row>
    <row r="336" spans="1:7" x14ac:dyDescent="0.25">
      <c r="A336" s="21"/>
      <c r="B336" s="22"/>
      <c r="C336" s="23"/>
      <c r="D336" s="24"/>
      <c r="E336" s="32"/>
      <c r="F336" s="32"/>
      <c r="G336" s="6"/>
    </row>
    <row r="337" spans="1:7" x14ac:dyDescent="0.25">
      <c r="A337" s="21"/>
      <c r="B337" s="22"/>
      <c r="C337" s="23"/>
      <c r="D337" s="28" t="s">
        <v>106</v>
      </c>
      <c r="E337" s="38">
        <f t="shared" ref="E337" si="97">SUM(E273+E325)</f>
        <v>571214.11</v>
      </c>
      <c r="F337" s="38">
        <f>SUM(F273+F325)</f>
        <v>574933.47</v>
      </c>
      <c r="G337" s="85">
        <f>F337/E337*100</f>
        <v>100.65113237486378</v>
      </c>
    </row>
    <row r="338" spans="1:7" x14ac:dyDescent="0.25">
      <c r="A338" s="21"/>
      <c r="B338" s="22"/>
      <c r="C338" s="23"/>
      <c r="D338" s="24"/>
      <c r="E338" s="12"/>
      <c r="F338" s="12"/>
    </row>
  </sheetData>
  <mergeCells count="43">
    <mergeCell ref="A268:C268"/>
    <mergeCell ref="A1:H1"/>
    <mergeCell ref="A3:F3"/>
    <mergeCell ref="A5:C5"/>
    <mergeCell ref="A9:C9"/>
    <mergeCell ref="A10:C10"/>
    <mergeCell ref="A7:C7"/>
    <mergeCell ref="A8:C8"/>
    <mergeCell ref="A21:C21"/>
    <mergeCell ref="A11:C11"/>
    <mergeCell ref="A35:C35"/>
    <mergeCell ref="A31:C31"/>
    <mergeCell ref="A32:C32"/>
    <mergeCell ref="A33:C33"/>
    <mergeCell ref="A152:C152"/>
    <mergeCell ref="A34:C34"/>
    <mergeCell ref="A29:C29"/>
    <mergeCell ref="A226:C226"/>
    <mergeCell ref="A80:C80"/>
    <mergeCell ref="A224:C224"/>
    <mergeCell ref="A96:C96"/>
    <mergeCell ref="A82:C82"/>
    <mergeCell ref="A83:C83"/>
    <mergeCell ref="A84:C84"/>
    <mergeCell ref="A85:C85"/>
    <mergeCell ref="A86:C86"/>
    <mergeCell ref="A284:C284"/>
    <mergeCell ref="A270:C270"/>
    <mergeCell ref="A271:C271"/>
    <mergeCell ref="A272:C272"/>
    <mergeCell ref="A273:C273"/>
    <mergeCell ref="A274:C274"/>
    <mergeCell ref="A240:C240"/>
    <mergeCell ref="A168:C168"/>
    <mergeCell ref="A154:C154"/>
    <mergeCell ref="A155:C155"/>
    <mergeCell ref="A156:C156"/>
    <mergeCell ref="A157:C157"/>
    <mergeCell ref="A158:C158"/>
    <mergeCell ref="A229:C229"/>
    <mergeCell ref="A230:C230"/>
    <mergeCell ref="A227:C227"/>
    <mergeCell ref="A228:C228"/>
  </mergeCells>
  <pageMargins left="0.25" right="0.25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 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OŠ Vratišinec - tajnica</cp:lastModifiedBy>
  <cp:lastPrinted>2024-01-22T10:40:55Z</cp:lastPrinted>
  <dcterms:created xsi:type="dcterms:W3CDTF">2022-08-12T12:51:27Z</dcterms:created>
  <dcterms:modified xsi:type="dcterms:W3CDTF">2024-03-12T07:55:25Z</dcterms:modified>
</cp:coreProperties>
</file>