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V. Ž. - tajnica\Desktop\TAJA\financijski planovi i periodični\plan i obračuni 2024\Upute za izradu proračuna\"/>
    </mc:Choice>
  </mc:AlternateContent>
  <bookViews>
    <workbookView xWindow="0" yWindow="0" windowWidth="21600" windowHeight="9330" tabRatio="907"/>
  </bookViews>
  <sheets>
    <sheet name="SAŽETAK2024" sheetId="8" r:id="rId1"/>
    <sheet name=" Račun prihoda i rashoda" sheetId="3" r:id="rId2"/>
    <sheet name="Prihodi i rashodi po izvorima" sheetId="9" r:id="rId3"/>
    <sheet name="Rashodi prema funkcijskoj kl" sheetId="5" r:id="rId4"/>
    <sheet name="Račun financiranja" sheetId="6" r:id="rId5"/>
    <sheet name="Račun financiranja po izvorima " sheetId="10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7" i="7" l="1"/>
  <c r="I187" i="7" l="1"/>
  <c r="H187" i="7"/>
  <c r="I177" i="7"/>
  <c r="H177" i="7"/>
  <c r="G177" i="7"/>
  <c r="I174" i="7"/>
  <c r="H174" i="7"/>
  <c r="G174" i="7"/>
  <c r="I169" i="7"/>
  <c r="H169" i="7"/>
  <c r="G169" i="7"/>
  <c r="I165" i="7"/>
  <c r="H165" i="7"/>
  <c r="G165" i="7"/>
  <c r="I161" i="7"/>
  <c r="H161" i="7"/>
  <c r="G161" i="7"/>
  <c r="I156" i="7"/>
  <c r="H156" i="7"/>
  <c r="G156" i="7"/>
  <c r="G257" i="7" l="1"/>
  <c r="F12" i="5" l="1"/>
  <c r="E12" i="5"/>
  <c r="D12" i="5"/>
  <c r="C11" i="5"/>
  <c r="C12" i="5"/>
  <c r="F13" i="5"/>
  <c r="C13" i="5"/>
  <c r="C36" i="9" l="1"/>
  <c r="F123" i="3"/>
  <c r="F305" i="7"/>
  <c r="F12" i="7"/>
  <c r="F19" i="7"/>
  <c r="E262" i="7"/>
  <c r="I57" i="7"/>
  <c r="H57" i="7"/>
  <c r="G57" i="7"/>
  <c r="F57" i="7"/>
  <c r="E57" i="7"/>
  <c r="B33" i="9"/>
  <c r="B30" i="9"/>
  <c r="F34" i="9" l="1"/>
  <c r="E34" i="9"/>
  <c r="D34" i="9"/>
  <c r="C34" i="9"/>
  <c r="B34" i="9"/>
  <c r="F31" i="9"/>
  <c r="E31" i="9"/>
  <c r="D31" i="9"/>
  <c r="C31" i="9"/>
  <c r="B31" i="9"/>
  <c r="F29" i="9"/>
  <c r="E29" i="9"/>
  <c r="D29" i="9"/>
  <c r="C29" i="9"/>
  <c r="B29" i="9"/>
  <c r="F27" i="9"/>
  <c r="F26" i="9" s="1"/>
  <c r="E27" i="9"/>
  <c r="D27" i="9"/>
  <c r="C27" i="9"/>
  <c r="B27" i="9"/>
  <c r="F18" i="9"/>
  <c r="E18" i="9"/>
  <c r="D18" i="9"/>
  <c r="C18" i="9"/>
  <c r="F15" i="9"/>
  <c r="E15" i="9"/>
  <c r="D15" i="9"/>
  <c r="C15" i="9"/>
  <c r="F13" i="9"/>
  <c r="E13" i="9"/>
  <c r="D13" i="9"/>
  <c r="C13" i="9"/>
  <c r="F11" i="9"/>
  <c r="E11" i="9"/>
  <c r="D11" i="9"/>
  <c r="C11" i="9"/>
  <c r="F10" i="9"/>
  <c r="E10" i="9"/>
  <c r="B10" i="9"/>
  <c r="B11" i="9"/>
  <c r="B13" i="9"/>
  <c r="B15" i="9"/>
  <c r="B18" i="9"/>
  <c r="D26" i="9" l="1"/>
  <c r="E26" i="9"/>
  <c r="D10" i="9"/>
  <c r="C26" i="9"/>
  <c r="C10" i="9"/>
  <c r="B26" i="9"/>
  <c r="I92" i="3"/>
  <c r="I122" i="3"/>
  <c r="H122" i="3"/>
  <c r="G122" i="3"/>
  <c r="G70" i="3"/>
  <c r="I70" i="3"/>
  <c r="H70" i="3"/>
  <c r="F55" i="3"/>
  <c r="I153" i="3" l="1"/>
  <c r="I146" i="3"/>
  <c r="I145" i="3"/>
  <c r="I144" i="3" s="1"/>
  <c r="I143" i="3"/>
  <c r="I135" i="3"/>
  <c r="I134" i="3" s="1"/>
  <c r="I125" i="3"/>
  <c r="I124" i="3" s="1"/>
  <c r="I110" i="3"/>
  <c r="I108" i="3"/>
  <c r="I107" i="3"/>
  <c r="I98" i="3" s="1"/>
  <c r="I90" i="3"/>
  <c r="I84" i="3" s="1"/>
  <c r="I67" i="3" s="1"/>
  <c r="I85" i="3"/>
  <c r="I75" i="3"/>
  <c r="I73" i="3"/>
  <c r="I69" i="3"/>
  <c r="I68" i="3"/>
  <c r="I50" i="3"/>
  <c r="I49" i="3" s="1"/>
  <c r="I44" i="3"/>
  <c r="I40" i="3"/>
  <c r="I37" i="3"/>
  <c r="I34" i="3"/>
  <c r="I28" i="3"/>
  <c r="I27" i="3" s="1"/>
  <c r="I24" i="3"/>
  <c r="I18" i="3"/>
  <c r="I15" i="3"/>
  <c r="I12" i="3"/>
  <c r="E51" i="3"/>
  <c r="I26" i="3" l="1"/>
  <c r="I161" i="3"/>
  <c r="I36" i="3"/>
  <c r="I11" i="3"/>
  <c r="I55" i="3"/>
  <c r="F8" i="8"/>
  <c r="G8" i="8"/>
  <c r="H8" i="8"/>
  <c r="I8" i="8"/>
  <c r="J8" i="8"/>
  <c r="F11" i="8"/>
  <c r="G11" i="8"/>
  <c r="H11" i="8"/>
  <c r="I11" i="8"/>
  <c r="J11" i="8"/>
  <c r="F21" i="8"/>
  <c r="G21" i="8"/>
  <c r="H21" i="8"/>
  <c r="I21" i="8"/>
  <c r="J21" i="8"/>
  <c r="F37" i="8"/>
  <c r="G34" i="8" s="1"/>
  <c r="G37" i="8" s="1"/>
  <c r="H34" i="8" s="1"/>
  <c r="H37" i="8" s="1"/>
  <c r="I34" i="8" s="1"/>
  <c r="I37" i="8" s="1"/>
  <c r="J34" i="8" s="1"/>
  <c r="J37" i="8" s="1"/>
  <c r="I14" i="8" l="1"/>
  <c r="J14" i="8"/>
  <c r="J22" i="8" s="1"/>
  <c r="J28" i="8" s="1"/>
  <c r="J29" i="8" s="1"/>
  <c r="H14" i="8"/>
  <c r="H22" i="8" s="1"/>
  <c r="H28" i="8" s="1"/>
  <c r="H29" i="8" s="1"/>
  <c r="I59" i="3"/>
  <c r="I10" i="3"/>
  <c r="G14" i="8"/>
  <c r="G22" i="8" s="1"/>
  <c r="G28" i="8" s="1"/>
  <c r="G29" i="8" s="1"/>
  <c r="F14" i="8"/>
  <c r="F22" i="8" s="1"/>
  <c r="F28" i="8" s="1"/>
  <c r="F29" i="8" s="1"/>
  <c r="I22" i="8"/>
  <c r="I28" i="8" s="1"/>
  <c r="I29" i="8" s="1"/>
  <c r="H305" i="7"/>
  <c r="I305" i="7"/>
  <c r="G305" i="7"/>
  <c r="F92" i="3" l="1"/>
  <c r="F29" i="3" l="1"/>
  <c r="F70" i="3"/>
  <c r="G55" i="3" l="1"/>
  <c r="H55" i="3"/>
  <c r="F24" i="3"/>
  <c r="G24" i="3"/>
  <c r="H24" i="3"/>
  <c r="F44" i="3"/>
  <c r="G44" i="3"/>
  <c r="H44" i="3"/>
  <c r="F34" i="3"/>
  <c r="G34" i="3"/>
  <c r="H34" i="3"/>
  <c r="H12" i="3"/>
  <c r="G12" i="3"/>
  <c r="F12" i="3"/>
  <c r="E34" i="3" l="1"/>
  <c r="E24" i="3"/>
  <c r="E44" i="3"/>
  <c r="G154" i="3"/>
  <c r="F154" i="3"/>
  <c r="E143" i="3"/>
  <c r="F143" i="3"/>
  <c r="G143" i="3"/>
  <c r="H143" i="3"/>
  <c r="H107" i="3" l="1"/>
  <c r="G107" i="3"/>
  <c r="F95" i="3"/>
  <c r="H173" i="7" l="1"/>
  <c r="I173" i="7"/>
  <c r="H175" i="7"/>
  <c r="I175" i="7"/>
  <c r="E273" i="7" l="1"/>
  <c r="F273" i="7"/>
  <c r="E264" i="7"/>
  <c r="F262" i="7"/>
  <c r="I317" i="7"/>
  <c r="H317" i="7"/>
  <c r="G317" i="7"/>
  <c r="F317" i="7"/>
  <c r="E317" i="7"/>
  <c r="I310" i="7"/>
  <c r="H310" i="7"/>
  <c r="G310" i="7"/>
  <c r="F310" i="7"/>
  <c r="F309" i="7" s="1"/>
  <c r="E310" i="7"/>
  <c r="E309" i="7" s="1"/>
  <c r="E308" i="7" s="1"/>
  <c r="I301" i="7"/>
  <c r="I300" i="7" s="1"/>
  <c r="H301" i="7"/>
  <c r="H300" i="7" s="1"/>
  <c r="G301" i="7"/>
  <c r="G300" i="7" s="1"/>
  <c r="F301" i="7"/>
  <c r="F300" i="7" s="1"/>
  <c r="E301" i="7"/>
  <c r="E300" i="7" s="1"/>
  <c r="I292" i="7"/>
  <c r="H292" i="7"/>
  <c r="G292" i="7"/>
  <c r="F292" i="7"/>
  <c r="E292" i="7"/>
  <c r="I281" i="7"/>
  <c r="H281" i="7"/>
  <c r="G281" i="7"/>
  <c r="F281" i="7"/>
  <c r="E281" i="7"/>
  <c r="I273" i="7"/>
  <c r="H273" i="7"/>
  <c r="G273" i="7"/>
  <c r="I268" i="7"/>
  <c r="H268" i="7"/>
  <c r="G268" i="7"/>
  <c r="F268" i="7"/>
  <c r="E268" i="7"/>
  <c r="I264" i="7"/>
  <c r="H264" i="7"/>
  <c r="G264" i="7"/>
  <c r="F264" i="7"/>
  <c r="I262" i="7"/>
  <c r="H262" i="7"/>
  <c r="G262" i="7"/>
  <c r="I258" i="7"/>
  <c r="H258" i="7"/>
  <c r="G258" i="7"/>
  <c r="F258" i="7"/>
  <c r="E258" i="7"/>
  <c r="E231" i="7"/>
  <c r="I239" i="7"/>
  <c r="H239" i="7"/>
  <c r="G239" i="7"/>
  <c r="F239" i="7"/>
  <c r="E239" i="7"/>
  <c r="F231" i="7"/>
  <c r="I231" i="7"/>
  <c r="H231" i="7"/>
  <c r="G231" i="7"/>
  <c r="I226" i="7"/>
  <c r="I225" i="7" s="1"/>
  <c r="H226" i="7"/>
  <c r="G226" i="7"/>
  <c r="F226" i="7"/>
  <c r="E226" i="7"/>
  <c r="I222" i="7"/>
  <c r="H222" i="7"/>
  <c r="G222" i="7"/>
  <c r="F222" i="7"/>
  <c r="E222" i="7"/>
  <c r="I220" i="7"/>
  <c r="H220" i="7"/>
  <c r="G220" i="7"/>
  <c r="F220" i="7"/>
  <c r="E220" i="7"/>
  <c r="I216" i="7"/>
  <c r="H216" i="7"/>
  <c r="G216" i="7"/>
  <c r="F216" i="7"/>
  <c r="E216" i="7"/>
  <c r="F205" i="7"/>
  <c r="E205" i="7"/>
  <c r="I205" i="7"/>
  <c r="H205" i="7"/>
  <c r="G205" i="7"/>
  <c r="F198" i="7"/>
  <c r="I198" i="7"/>
  <c r="H198" i="7"/>
  <c r="G198" i="7"/>
  <c r="E198" i="7"/>
  <c r="I192" i="7"/>
  <c r="H192" i="7"/>
  <c r="G192" i="7"/>
  <c r="F192" i="7"/>
  <c r="E192" i="7"/>
  <c r="I189" i="7"/>
  <c r="I188" i="7" s="1"/>
  <c r="H189" i="7"/>
  <c r="H188" i="7" s="1"/>
  <c r="G189" i="7"/>
  <c r="G188" i="7" s="1"/>
  <c r="F189" i="7"/>
  <c r="F188" i="7" s="1"/>
  <c r="E189" i="7"/>
  <c r="E188" i="7" s="1"/>
  <c r="I180" i="7"/>
  <c r="H180" i="7"/>
  <c r="G180" i="7"/>
  <c r="I168" i="7"/>
  <c r="H168" i="7"/>
  <c r="G168" i="7"/>
  <c r="I160" i="7"/>
  <c r="H160" i="7"/>
  <c r="G160" i="7"/>
  <c r="I155" i="7"/>
  <c r="H155" i="7"/>
  <c r="G155" i="7"/>
  <c r="I151" i="7"/>
  <c r="H151" i="7"/>
  <c r="G151" i="7"/>
  <c r="F151" i="7"/>
  <c r="E151" i="7"/>
  <c r="I149" i="7"/>
  <c r="H149" i="7"/>
  <c r="G149" i="7"/>
  <c r="F149" i="7"/>
  <c r="E149" i="7"/>
  <c r="I145" i="7"/>
  <c r="H145" i="7"/>
  <c r="G145" i="7"/>
  <c r="F145" i="7"/>
  <c r="I80" i="7"/>
  <c r="H80" i="7"/>
  <c r="G80" i="7"/>
  <c r="F80" i="7"/>
  <c r="E80" i="7"/>
  <c r="F180" i="7" l="1"/>
  <c r="H225" i="7"/>
  <c r="G267" i="7"/>
  <c r="G256" i="7" s="1"/>
  <c r="G320" i="7" s="1"/>
  <c r="G225" i="7"/>
  <c r="G304" i="7"/>
  <c r="G308" i="7"/>
  <c r="G309" i="7"/>
  <c r="F308" i="7"/>
  <c r="F304" i="7" s="1"/>
  <c r="H309" i="7"/>
  <c r="H308" i="7" s="1"/>
  <c r="H304" i="7" s="1"/>
  <c r="G154" i="7"/>
  <c r="I309" i="7"/>
  <c r="I308" i="7" s="1"/>
  <c r="I304" i="7" s="1"/>
  <c r="E225" i="7"/>
  <c r="F225" i="7"/>
  <c r="I257" i="7"/>
  <c r="E305" i="7"/>
  <c r="E304" i="7" s="1"/>
  <c r="I267" i="7"/>
  <c r="I144" i="7"/>
  <c r="H144" i="7"/>
  <c r="H197" i="7"/>
  <c r="H196" i="7" s="1"/>
  <c r="G215" i="7"/>
  <c r="I215" i="7"/>
  <c r="I214" i="7" s="1"/>
  <c r="I249" i="7" s="1"/>
  <c r="F215" i="7"/>
  <c r="E257" i="7"/>
  <c r="H257" i="7"/>
  <c r="F257" i="7"/>
  <c r="E267" i="7"/>
  <c r="H267" i="7"/>
  <c r="G144" i="7"/>
  <c r="E155" i="7"/>
  <c r="E180" i="7"/>
  <c r="I197" i="7"/>
  <c r="I196" i="7" s="1"/>
  <c r="F267" i="7"/>
  <c r="H154" i="7"/>
  <c r="G197" i="7"/>
  <c r="G196" i="7" s="1"/>
  <c r="F144" i="7"/>
  <c r="E145" i="7"/>
  <c r="E144" i="7" s="1"/>
  <c r="I154" i="7"/>
  <c r="E197" i="7"/>
  <c r="E196" i="7" s="1"/>
  <c r="E168" i="7"/>
  <c r="E215" i="7"/>
  <c r="H215" i="7"/>
  <c r="F168" i="7"/>
  <c r="E160" i="7"/>
  <c r="F155" i="7"/>
  <c r="F197" i="7"/>
  <c r="F196" i="7" s="1"/>
  <c r="F160" i="7"/>
  <c r="H214" i="7" l="1"/>
  <c r="H249" i="7" s="1"/>
  <c r="F214" i="7"/>
  <c r="F249" i="7" s="1"/>
  <c r="G214" i="7"/>
  <c r="G249" i="7" s="1"/>
  <c r="E214" i="7"/>
  <c r="E249" i="7" s="1"/>
  <c r="I256" i="7"/>
  <c r="I320" i="7" s="1"/>
  <c r="I143" i="7"/>
  <c r="I208" i="7" s="1"/>
  <c r="G143" i="7"/>
  <c r="G208" i="7" s="1"/>
  <c r="F256" i="7"/>
  <c r="F320" i="7" s="1"/>
  <c r="H143" i="7"/>
  <c r="H208" i="7" s="1"/>
  <c r="E154" i="7"/>
  <c r="E143" i="7" s="1"/>
  <c r="E208" i="7" s="1"/>
  <c r="H256" i="7"/>
  <c r="H320" i="7" s="1"/>
  <c r="E256" i="7"/>
  <c r="E320" i="7" s="1"/>
  <c r="F154" i="7"/>
  <c r="F143" i="7" s="1"/>
  <c r="F208" i="7" s="1"/>
  <c r="I21" i="7"/>
  <c r="I20" i="7" s="1"/>
  <c r="I17" i="7"/>
  <c r="I15" i="7"/>
  <c r="I11" i="7"/>
  <c r="H21" i="7"/>
  <c r="H20" i="7" s="1"/>
  <c r="H17" i="7"/>
  <c r="H15" i="7"/>
  <c r="H11" i="7"/>
  <c r="G21" i="7"/>
  <c r="G20" i="7" s="1"/>
  <c r="G17" i="7"/>
  <c r="G15" i="7"/>
  <c r="G11" i="7"/>
  <c r="F21" i="7"/>
  <c r="F20" i="7" s="1"/>
  <c r="F17" i="7"/>
  <c r="F15" i="7"/>
  <c r="F11" i="7"/>
  <c r="E17" i="7"/>
  <c r="H50" i="3"/>
  <c r="H49" i="3" s="1"/>
  <c r="G50" i="3"/>
  <c r="G49" i="3" s="1"/>
  <c r="F50" i="3"/>
  <c r="F49" i="3" s="1"/>
  <c r="E50" i="3"/>
  <c r="E49" i="3" s="1"/>
  <c r="H18" i="3"/>
  <c r="H15" i="3"/>
  <c r="H26" i="3" s="1"/>
  <c r="G18" i="3"/>
  <c r="G15" i="3"/>
  <c r="G26" i="3" s="1"/>
  <c r="F18" i="3"/>
  <c r="F15" i="3"/>
  <c r="F26" i="3" s="1"/>
  <c r="H28" i="3"/>
  <c r="H27" i="3" s="1"/>
  <c r="G28" i="3"/>
  <c r="G27" i="3" s="1"/>
  <c r="F28" i="3"/>
  <c r="F27" i="3" s="1"/>
  <c r="H40" i="3"/>
  <c r="H37" i="3"/>
  <c r="G40" i="3"/>
  <c r="G37" i="3"/>
  <c r="F40" i="3"/>
  <c r="F37" i="3"/>
  <c r="E40" i="3"/>
  <c r="E37" i="3"/>
  <c r="E18" i="3"/>
  <c r="E28" i="3"/>
  <c r="E27" i="3" s="1"/>
  <c r="E15" i="3"/>
  <c r="H11" i="3" l="1"/>
  <c r="G11" i="3"/>
  <c r="F11" i="3"/>
  <c r="G36" i="3"/>
  <c r="H10" i="7"/>
  <c r="H9" i="7" s="1"/>
  <c r="H26" i="7" s="1"/>
  <c r="I10" i="7"/>
  <c r="I9" i="7" s="1"/>
  <c r="I26" i="7" s="1"/>
  <c r="G10" i="7"/>
  <c r="G9" i="7" s="1"/>
  <c r="G26" i="7" s="1"/>
  <c r="F10" i="7"/>
  <c r="F9" i="7" s="1"/>
  <c r="F26" i="7" s="1"/>
  <c r="H36" i="3"/>
  <c r="E36" i="3"/>
  <c r="F36" i="3"/>
  <c r="H75" i="3"/>
  <c r="G75" i="3"/>
  <c r="F75" i="3"/>
  <c r="E75" i="3"/>
  <c r="H73" i="3"/>
  <c r="G73" i="3"/>
  <c r="F73" i="3"/>
  <c r="E73" i="3"/>
  <c r="H69" i="3"/>
  <c r="G69" i="3"/>
  <c r="F69" i="3"/>
  <c r="E69" i="3"/>
  <c r="H153" i="3"/>
  <c r="G153" i="3"/>
  <c r="F153" i="3"/>
  <c r="E153" i="3"/>
  <c r="H135" i="3"/>
  <c r="H134" i="3" s="1"/>
  <c r="G135" i="3"/>
  <c r="G134" i="3" s="1"/>
  <c r="F135" i="3"/>
  <c r="F134" i="3" s="1"/>
  <c r="E135" i="3"/>
  <c r="E134" i="3" s="1"/>
  <c r="H110" i="3"/>
  <c r="G110" i="3"/>
  <c r="F110" i="3"/>
  <c r="H108" i="3"/>
  <c r="G108" i="3"/>
  <c r="F108" i="3"/>
  <c r="H125" i="3"/>
  <c r="H124" i="3" s="1"/>
  <c r="G125" i="3"/>
  <c r="G124" i="3" s="1"/>
  <c r="F125" i="3"/>
  <c r="F124" i="3" s="1"/>
  <c r="E125" i="3"/>
  <c r="E124" i="3" s="1"/>
  <c r="E110" i="3"/>
  <c r="E108" i="3"/>
  <c r="H10" i="3" l="1"/>
  <c r="G10" i="3"/>
  <c r="G59" i="3"/>
  <c r="F59" i="3"/>
  <c r="H59" i="3"/>
  <c r="F10" i="3"/>
  <c r="G68" i="3"/>
  <c r="G67" i="3" s="1"/>
  <c r="F68" i="3"/>
  <c r="H68" i="3"/>
  <c r="E68" i="3"/>
  <c r="E98" i="3"/>
  <c r="F98" i="3"/>
  <c r="G98" i="3"/>
  <c r="H98" i="3"/>
  <c r="E90" i="3"/>
  <c r="F90" i="3"/>
  <c r="G90" i="3"/>
  <c r="H90" i="3"/>
  <c r="H146" i="3"/>
  <c r="H145" i="3" s="1"/>
  <c r="H144" i="3" s="1"/>
  <c r="G146" i="3"/>
  <c r="G145" i="3" s="1"/>
  <c r="G144" i="3" s="1"/>
  <c r="F146" i="3"/>
  <c r="F145" i="3" s="1"/>
  <c r="F144" i="3" s="1"/>
  <c r="E146" i="3"/>
  <c r="E145" i="3" s="1"/>
  <c r="E144" i="3" s="1"/>
  <c r="H85" i="3"/>
  <c r="G85" i="3"/>
  <c r="F85" i="3"/>
  <c r="E85" i="3"/>
  <c r="F11" i="5"/>
  <c r="F10" i="5" s="1"/>
  <c r="E11" i="5"/>
  <c r="E10" i="5" s="1"/>
  <c r="D11" i="5"/>
  <c r="D10" i="5" s="1"/>
  <c r="C10" i="5"/>
  <c r="B11" i="5"/>
  <c r="B10" i="5" s="1"/>
  <c r="H84" i="3" l="1"/>
  <c r="H67" i="3" s="1"/>
  <c r="H161" i="3" s="1"/>
  <c r="E84" i="3"/>
  <c r="E67" i="3" s="1"/>
  <c r="E161" i="3" s="1"/>
  <c r="F84" i="3"/>
  <c r="G84" i="3"/>
  <c r="G161" i="3" s="1"/>
  <c r="I134" i="7"/>
  <c r="H134" i="7"/>
  <c r="G134" i="7"/>
  <c r="F134" i="7"/>
  <c r="E134" i="7"/>
  <c r="I127" i="7"/>
  <c r="H127" i="7"/>
  <c r="G127" i="7"/>
  <c r="F127" i="7"/>
  <c r="E127" i="7"/>
  <c r="I118" i="7"/>
  <c r="I117" i="7" s="1"/>
  <c r="H118" i="7"/>
  <c r="H117" i="7" s="1"/>
  <c r="G118" i="7"/>
  <c r="G117" i="7" s="1"/>
  <c r="F118" i="7"/>
  <c r="F117" i="7" s="1"/>
  <c r="E118" i="7"/>
  <c r="E117" i="7" s="1"/>
  <c r="I109" i="7"/>
  <c r="H109" i="7"/>
  <c r="G109" i="7"/>
  <c r="F109" i="7"/>
  <c r="E109" i="7"/>
  <c r="I97" i="7"/>
  <c r="H97" i="7"/>
  <c r="G97" i="7"/>
  <c r="F97" i="7"/>
  <c r="E97" i="7"/>
  <c r="I89" i="7"/>
  <c r="H89" i="7"/>
  <c r="G89" i="7"/>
  <c r="F89" i="7"/>
  <c r="E89" i="7"/>
  <c r="I84" i="7"/>
  <c r="H84" i="7"/>
  <c r="G84" i="7"/>
  <c r="F84" i="7"/>
  <c r="E84" i="7"/>
  <c r="I78" i="7"/>
  <c r="H78" i="7"/>
  <c r="G78" i="7"/>
  <c r="F78" i="7"/>
  <c r="E78" i="7"/>
  <c r="I74" i="7"/>
  <c r="H74" i="7"/>
  <c r="G74" i="7"/>
  <c r="F74" i="7"/>
  <c r="E74" i="7"/>
  <c r="I47" i="7"/>
  <c r="H47" i="7"/>
  <c r="G47" i="7"/>
  <c r="F47" i="7"/>
  <c r="E47" i="7"/>
  <c r="I39" i="7"/>
  <c r="H39" i="7"/>
  <c r="G39" i="7"/>
  <c r="F39" i="7"/>
  <c r="E39" i="7"/>
  <c r="I34" i="7"/>
  <c r="H34" i="7"/>
  <c r="G34" i="7"/>
  <c r="F34" i="7"/>
  <c r="E34" i="7"/>
  <c r="E33" i="7" s="1"/>
  <c r="E32" i="7" s="1"/>
  <c r="E66" i="7" s="1"/>
  <c r="E21" i="7"/>
  <c r="E20" i="7" s="1"/>
  <c r="E15" i="7"/>
  <c r="E11" i="7"/>
  <c r="I33" i="7" l="1"/>
  <c r="H33" i="7"/>
  <c r="G33" i="7"/>
  <c r="F33" i="7"/>
  <c r="F67" i="3"/>
  <c r="F161" i="3" s="1"/>
  <c r="E126" i="7"/>
  <c r="E125" i="7" s="1"/>
  <c r="G121" i="7"/>
  <c r="G126" i="7"/>
  <c r="G125" i="7" s="1"/>
  <c r="I121" i="7"/>
  <c r="I126" i="7"/>
  <c r="I125" i="7" s="1"/>
  <c r="H121" i="7"/>
  <c r="H126" i="7"/>
  <c r="H125" i="7" s="1"/>
  <c r="F126" i="7"/>
  <c r="F125" i="7" s="1"/>
  <c r="F121" i="7"/>
  <c r="E121" i="7"/>
  <c r="G83" i="7"/>
  <c r="E83" i="7"/>
  <c r="E73" i="7" s="1"/>
  <c r="H83" i="7"/>
  <c r="H73" i="7" s="1"/>
  <c r="F83" i="7"/>
  <c r="F73" i="7" s="1"/>
  <c r="I83" i="7"/>
  <c r="I73" i="7" s="1"/>
  <c r="E10" i="7"/>
  <c r="E9" i="7" s="1"/>
  <c r="E26" i="7" s="1"/>
  <c r="G73" i="7" l="1"/>
  <c r="G72" i="7"/>
  <c r="H72" i="7"/>
  <c r="F72" i="7"/>
  <c r="F137" i="7" s="1"/>
  <c r="H32" i="7"/>
  <c r="H66" i="7" s="1"/>
  <c r="G32" i="7"/>
  <c r="G66" i="7" s="1"/>
  <c r="I32" i="7"/>
  <c r="I66" i="7" s="1"/>
  <c r="F32" i="7"/>
  <c r="F66" i="7" s="1"/>
  <c r="H137" i="7"/>
  <c r="I72" i="7"/>
  <c r="I137" i="7" s="1"/>
  <c r="G137" i="7"/>
  <c r="E72" i="7"/>
  <c r="E137" i="7" s="1"/>
  <c r="E12" i="3"/>
  <c r="E26" i="3" s="1"/>
  <c r="E11" i="3" l="1"/>
  <c r="E59" i="3" l="1"/>
  <c r="E10" i="3"/>
</calcChain>
</file>

<file path=xl/sharedStrings.xml><?xml version="1.0" encoding="utf-8"?>
<sst xmlns="http://schemas.openxmlformats.org/spreadsheetml/2006/main" count="660" uniqueCount="190">
  <si>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</si>
  <si>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</si>
  <si>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</si>
  <si>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</si>
  <si>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</si>
  <si>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</si>
  <si>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</si>
  <si>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</si>
  <si>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</si>
  <si>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</si>
  <si>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</si>
  <si>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</si>
  <si>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</si>
  <si>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</si>
  <si>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</si>
  <si>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</si>
  <si>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</si>
  <si>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</si>
  <si>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</si>
  <si>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</si>
  <si>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</si>
  <si>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</si>
  <si>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</si>
  <si>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</si>
  <si>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</si>
  <si>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</si>
  <si>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</si>
  <si>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</si>
  <si>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</si>
  <si>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</si>
  <si>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</si>
  <si>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</si>
  <si>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</si>
  <si>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</si>
  <si>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</si>
  <si>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</si>
  <si>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Plan za 2023.</t>
  </si>
  <si>
    <t>Projekcija 
za 2025.</t>
  </si>
  <si>
    <t>Pomoći iz inozemstva i od subjekata unutar općeg proračuna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</si>
  <si>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</si>
  <si>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</si>
  <si>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</si>
  <si>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</si>
  <si>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</si>
  <si>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</si>
  <si>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</si>
  <si>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</si>
  <si>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</si>
  <si>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</si>
  <si>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</si>
  <si>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</si>
  <si>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</si>
  <si>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</si>
  <si>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</si>
  <si>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</si>
  <si>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</si>
  <si>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</si>
  <si>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</si>
  <si>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</si>
  <si>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</si>
  <si>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</si>
  <si>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</si>
  <si>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</si>
  <si>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</si>
  <si>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</si>
  <si>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</si>
  <si>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</si>
  <si>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</si>
  <si>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</si>
  <si>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</si>
  <si>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</si>
  <si>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</si>
  <si>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</si>
  <si>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</si>
  <si>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</si>
  <si>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</si>
  <si>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</si>
  <si>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</si>
  <si>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</si>
  <si>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</si>
  <si>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</si>
  <si>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</si>
  <si>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</si>
  <si>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</si>
  <si>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</si>
  <si>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</si>
  <si>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</si>
  <si>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</si>
  <si>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</si>
  <si>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</si>
  <si>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</si>
  <si>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</si>
  <si>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</si>
  <si>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</si>
  <si>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</si>
  <si>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</si>
  <si>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</si>
  <si>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</si>
  <si>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</si>
  <si>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</si>
  <si>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</si>
  <si>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</si>
  <si>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</si>
  <si>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</si>
  <si>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ŠKOLSTVO1013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</si>
  <si>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</si>
  <si>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</si>
  <si>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</si>
  <si>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</si>
  <si>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</si>
  <si>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rad.odn.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</si>
  <si>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</si>
  <si>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</si>
  <si>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</si>
  <si>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</si>
  <si>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</si>
  <si>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</si>
  <si>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</si>
  <si>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</si>
  <si>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</si>
  <si>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</si>
  <si>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</si>
  <si>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</si>
  <si>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</si>
  <si>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</si>
  <si>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</si>
  <si>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</si>
  <si>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</si>
  <si>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</si>
  <si>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</si>
  <si>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</si>
  <si>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</si>
  <si>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</si>
  <si>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Naknade za prijevoz, za rad na terenu i odvojeni život</t>
  </si>
  <si>
    <t>Aktivnost A101330</t>
  </si>
  <si>
    <t>Aktivnost A101314</t>
  </si>
  <si>
    <t>Vlastiti i ostali prihodi</t>
  </si>
  <si>
    <t>Aktivnost A101301</t>
  </si>
  <si>
    <t>Decentralizirana sredstva</t>
  </si>
  <si>
    <t>Aktivnost T100103</t>
  </si>
  <si>
    <t>Projekt ''Školski obroci svima''</t>
  </si>
  <si>
    <t>Osnovno školstvo</t>
  </si>
  <si>
    <t>Ostali izdaci za osnovne škole</t>
  </si>
  <si>
    <t xml:space="preserve">Vlastiti i ostali prihodi </t>
  </si>
  <si>
    <t xml:space="preserve">Pomoći proračnunu iz drugih proračuna </t>
  </si>
  <si>
    <t xml:space="preserve">Tekuće pomoći proraračunu iz drugih proračuna </t>
  </si>
  <si>
    <t xml:space="preserve">Kapitalne pomoći proraračunu iz drugih proračuna </t>
  </si>
  <si>
    <t>Ostali nespomenuti prihodi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</si>
  <si>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</si>
  <si>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</si>
  <si>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</si>
  <si>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PRIJENOS VIŠKA / MANJKA IZ PRETHODNE(IH) GODINE</t>
  </si>
  <si>
    <t>Projekcija proračuna
za 2026.</t>
  </si>
  <si>
    <t>Projekcija proračuna
za 2025.</t>
  </si>
  <si>
    <t>Proračun za 2024.</t>
  </si>
  <si>
    <t>Izvršenje 2022.*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</si>
  <si>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</si>
  <si>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</si>
  <si>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</si>
  <si>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5 IZDACI ZA FINANCIJSKU IMOVINU I OTPLATE ZAJMOVA</t>
  </si>
  <si>
    <t>8 PRIMICI OD FINANCIJSKE IMOVINE I ZADUŽIVANJA</t>
  </si>
  <si>
    <t>4 RASHODI ZA NABAVU NEFINANCIJSKE IMOVINE</t>
  </si>
  <si>
    <t>3 RASHODI  POSLOVANJA</t>
  </si>
  <si>
    <t>7 PRIHODI OD PRODAJE NEFINANCIJSKE IMOVINE</t>
  </si>
  <si>
    <t>6 PRIHODI POSLOVANJA</t>
  </si>
  <si>
    <t>EUR</t>
  </si>
  <si>
    <t>FINANCIJSKI PLAN PRORAČUNSKOG KORISNIKA JEDINICE LOKALNE I PODRUČNE (REGIONALNE) SAMOUPRAVE 
ZA 2024. I PROJEKCIJA ZA 2025. I 2026. GODINU</t>
  </si>
  <si>
    <t xml:space="preserve">  31 Vlastiti prihodi</t>
  </si>
  <si>
    <t>3 Vlastiti prihodi</t>
  </si>
  <si>
    <t xml:space="preserve">  11 Opći prihodi i primici</t>
  </si>
  <si>
    <t>1 Opći prihodi i primici</t>
  </si>
  <si>
    <t>Projekcija 
za 2026.</t>
  </si>
  <si>
    <t>Plan za 2024.</t>
  </si>
  <si>
    <t>Izvršenje 2022.</t>
  </si>
  <si>
    <t>Brojčana oznaka i naziv</t>
  </si>
  <si>
    <t>RASHODI POSLOVANJA PREMA IZVORIMA FINANCIRANJA</t>
  </si>
  <si>
    <t xml:space="preserve">  52 Ostale pomoći</t>
  </si>
  <si>
    <t>5 Pomoći</t>
  </si>
  <si>
    <t xml:space="preserve">  43 Ostali prihodi za posebne namjene</t>
  </si>
  <si>
    <t>4 Prihodi za posebne namjene</t>
  </si>
  <si>
    <t>PRIHODI POSLOVANJA PREMA IZVORIMA FINANCIRANJA</t>
  </si>
  <si>
    <t>Plan
za 2024.</t>
  </si>
  <si>
    <t>44 Decentralizirana sredstva</t>
  </si>
  <si>
    <t xml:space="preserve">  51 Pomoći EU</t>
  </si>
  <si>
    <t xml:space="preserve"> 44 Decentralizirana sredstva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</si>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</sst>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/>
    </xf>
    <xf numFmtId="0" fontId="8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0" fillId="9" borderId="3" xfId="0" applyNumberFormat="1" applyFont="1" applyFill="1" applyBorder="1" applyAlignment="1" applyProtection="1">
      <alignment horizontal="left" vertical="center" wrapText="1"/>
    </xf>
    <xf numFmtId="0" fontId="8" fillId="9" borderId="3" xfId="0" applyNumberFormat="1" applyFont="1" applyFill="1" applyBorder="1" applyAlignment="1" applyProtection="1">
      <alignment horizontal="left" vertical="center" wrapText="1"/>
    </xf>
    <xf numFmtId="0" fontId="8" fillId="9" borderId="3" xfId="0" quotePrefix="1" applyFont="1" applyFill="1" applyBorder="1" applyAlignment="1">
      <alignment horizontal="left" vertical="center"/>
    </xf>
    <xf numFmtId="0" fontId="9" fillId="9" borderId="3" xfId="0" quotePrefix="1" applyFont="1" applyFill="1" applyBorder="1" applyAlignment="1">
      <alignment horizontal="left" vertical="center"/>
    </xf>
    <xf numFmtId="0" fontId="10" fillId="10" borderId="3" xfId="0" applyNumberFormat="1" applyFont="1" applyFill="1" applyBorder="1" applyAlignment="1" applyProtection="1">
      <alignment horizontal="left" vertical="center" wrapText="1"/>
    </xf>
    <xf numFmtId="0" fontId="8" fillId="10" borderId="3" xfId="0" applyNumberFormat="1" applyFont="1" applyFill="1" applyBorder="1" applyAlignment="1" applyProtection="1">
      <alignment horizontal="left" vertical="center" wrapText="1"/>
    </xf>
    <xf numFmtId="0" fontId="8" fillId="10" borderId="1" xfId="0" applyNumberFormat="1" applyFont="1" applyFill="1" applyBorder="1" applyAlignment="1" applyProtection="1">
      <alignment horizontal="left" vertical="center" wrapText="1"/>
    </xf>
    <xf numFmtId="0" fontId="8" fillId="10" borderId="3" xfId="0" quotePrefix="1" applyFont="1" applyFill="1" applyBorder="1" applyAlignment="1">
      <alignment horizontal="left" vertical="center"/>
    </xf>
    <xf numFmtId="0" fontId="9" fillId="10" borderId="3" xfId="0" quotePrefix="1" applyFont="1" applyFill="1" applyBorder="1" applyAlignment="1">
      <alignment horizontal="left" vertical="center"/>
    </xf>
    <xf numFmtId="0" fontId="8" fillId="11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0" fontId="8" fillId="11" borderId="3" xfId="0" applyNumberFormat="1" applyFont="1" applyFill="1" applyBorder="1" applyAlignment="1" applyProtection="1">
      <alignment horizontal="left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6" fillId="1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0" fontId="10" fillId="6" borderId="3" xfId="0" quotePrefix="1" applyFont="1" applyFill="1" applyBorder="1" applyAlignment="1">
      <alignment horizontal="left" vertical="center"/>
    </xf>
    <xf numFmtId="0" fontId="18" fillId="6" borderId="3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0" fillId="0" borderId="0" xfId="0" applyBorder="1"/>
    <xf numFmtId="0" fontId="17" fillId="2" borderId="4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2" fontId="3" fillId="5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9" borderId="4" xfId="0" applyNumberFormat="1" applyFont="1" applyFill="1" applyBorder="1" applyAlignment="1">
      <alignment horizontal="right"/>
    </xf>
    <xf numFmtId="2" fontId="3" fillId="11" borderId="4" xfId="0" applyNumberFormat="1" applyFont="1" applyFill="1" applyBorder="1" applyAlignment="1">
      <alignment horizontal="right"/>
    </xf>
    <xf numFmtId="2" fontId="3" fillId="11" borderId="3" xfId="0" applyNumberFormat="1" applyFont="1" applyFill="1" applyBorder="1" applyAlignment="1">
      <alignment horizontal="right"/>
    </xf>
    <xf numFmtId="2" fontId="3" fillId="11" borderId="3" xfId="0" applyNumberFormat="1" applyFont="1" applyFill="1" applyBorder="1" applyAlignment="1" applyProtection="1">
      <alignment horizontal="right" wrapText="1"/>
    </xf>
    <xf numFmtId="2" fontId="3" fillId="5" borderId="3" xfId="0" applyNumberFormat="1" applyFont="1" applyFill="1" applyBorder="1" applyAlignment="1" applyProtection="1">
      <alignment horizontal="right" wrapText="1"/>
    </xf>
    <xf numFmtId="2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2" fontId="19" fillId="10" borderId="3" xfId="0" applyNumberFormat="1" applyFont="1" applyFill="1" applyBorder="1"/>
    <xf numFmtId="0" fontId="19" fillId="5" borderId="1" xfId="0" applyFont="1" applyFill="1" applyBorder="1"/>
    <xf numFmtId="2" fontId="19" fillId="5" borderId="3" xfId="0" applyNumberFormat="1" applyFont="1" applyFill="1" applyBorder="1"/>
    <xf numFmtId="0" fontId="19" fillId="0" borderId="1" xfId="0" applyFont="1" applyBorder="1"/>
    <xf numFmtId="2" fontId="19" fillId="0" borderId="3" xfId="0" applyNumberFormat="1" applyFont="1" applyBorder="1"/>
    <xf numFmtId="0" fontId="19" fillId="0" borderId="3" xfId="0" applyFont="1" applyBorder="1"/>
    <xf numFmtId="0" fontId="19" fillId="0" borderId="3" xfId="0" applyFont="1" applyBorder="1" applyAlignment="1">
      <alignment horizontal="left"/>
    </xf>
    <xf numFmtId="0" fontId="19" fillId="5" borderId="3" xfId="0" applyFont="1" applyFill="1" applyBorder="1"/>
    <xf numFmtId="0" fontId="19" fillId="5" borderId="3" xfId="0" applyFont="1" applyFill="1" applyBorder="1" applyAlignment="1">
      <alignment horizontal="left"/>
    </xf>
    <xf numFmtId="0" fontId="19" fillId="2" borderId="3" xfId="0" applyFont="1" applyFill="1" applyBorder="1"/>
    <xf numFmtId="0" fontId="19" fillId="2" borderId="3" xfId="0" applyFont="1" applyFill="1" applyBorder="1" applyAlignment="1">
      <alignment horizontal="left"/>
    </xf>
    <xf numFmtId="2" fontId="19" fillId="2" borderId="3" xfId="0" applyNumberFormat="1" applyFont="1" applyFill="1" applyBorder="1"/>
    <xf numFmtId="0" fontId="19" fillId="10" borderId="3" xfId="0" applyFont="1" applyFill="1" applyBorder="1"/>
    <xf numFmtId="0" fontId="19" fillId="10" borderId="3" xfId="0" applyFont="1" applyFill="1" applyBorder="1" applyAlignment="1">
      <alignment horizontal="left"/>
    </xf>
    <xf numFmtId="0" fontId="19" fillId="12" borderId="3" xfId="0" applyFont="1" applyFill="1" applyBorder="1"/>
    <xf numFmtId="0" fontId="19" fillId="12" borderId="3" xfId="0" applyFont="1" applyFill="1" applyBorder="1" applyAlignment="1">
      <alignment horizontal="left"/>
    </xf>
    <xf numFmtId="2" fontId="19" fillId="12" borderId="3" xfId="0" applyNumberFormat="1" applyFont="1" applyFill="1" applyBorder="1"/>
    <xf numFmtId="0" fontId="19" fillId="0" borderId="3" xfId="0" applyFont="1" applyFill="1" applyBorder="1" applyAlignment="1">
      <alignment horizontal="left"/>
    </xf>
    <xf numFmtId="2" fontId="19" fillId="13" borderId="3" xfId="0" applyNumberFormat="1" applyFont="1" applyFill="1" applyBorder="1"/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0" fillId="10" borderId="3" xfId="0" applyNumberFormat="1" applyFill="1" applyBorder="1"/>
    <xf numFmtId="4" fontId="3" fillId="5" borderId="3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 applyProtection="1">
      <alignment horizontal="right" wrapText="1"/>
    </xf>
    <xf numFmtId="4" fontId="3" fillId="6" borderId="4" xfId="0" applyNumberFormat="1" applyFont="1" applyFill="1" applyBorder="1" applyAlignment="1">
      <alignment horizontal="right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0" fontId="10" fillId="7" borderId="3" xfId="0" quotePrefix="1" applyFont="1" applyFill="1" applyBorder="1" applyAlignment="1">
      <alignment horizontal="left" vertical="center"/>
    </xf>
    <xf numFmtId="0" fontId="18" fillId="7" borderId="3" xfId="0" quotePrefix="1" applyFont="1" applyFill="1" applyBorder="1" applyAlignment="1">
      <alignment horizontal="left" vertical="center"/>
    </xf>
    <xf numFmtId="4" fontId="6" fillId="7" borderId="3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0" fontId="18" fillId="2" borderId="0" xfId="0" quotePrefix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3" fontId="6" fillId="3" borderId="3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4" borderId="1" xfId="0" quotePrefix="1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3" fontId="10" fillId="3" borderId="3" xfId="0" quotePrefix="1" applyNumberFormat="1" applyFont="1" applyFill="1" applyBorder="1" applyAlignment="1">
      <alignment horizontal="right"/>
    </xf>
    <xf numFmtId="3" fontId="10" fillId="3" borderId="1" xfId="0" quotePrefix="1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0" fillId="5" borderId="3" xfId="0" applyNumberFormat="1" applyFont="1" applyFill="1" applyBorder="1" applyAlignment="1" applyProtection="1">
      <alignment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6" fillId="5" borderId="3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/>
    <xf numFmtId="0" fontId="0" fillId="2" borderId="0" xfId="0" applyFill="1"/>
    <xf numFmtId="2" fontId="3" fillId="5" borderId="3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2" fontId="6" fillId="6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9" fillId="12" borderId="1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4" sqref="J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01" t="s">
        <v>166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201" t="s">
        <v>25</v>
      </c>
      <c r="B3" s="201"/>
      <c r="C3" s="201"/>
      <c r="D3" s="201"/>
      <c r="E3" s="201"/>
      <c r="F3" s="201"/>
      <c r="G3" s="201"/>
      <c r="H3" s="201"/>
      <c r="I3" s="214"/>
      <c r="J3" s="214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201" t="s">
        <v>34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165</v>
      </c>
    </row>
    <row r="7" spans="1:10" ht="25.5" x14ac:dyDescent="0.25">
      <c r="A7" s="28"/>
      <c r="B7" s="29"/>
      <c r="C7" s="29"/>
      <c r="D7" s="30"/>
      <c r="E7" s="31"/>
      <c r="F7" s="3" t="s">
        <v>155</v>
      </c>
      <c r="G7" s="3" t="s">
        <v>103</v>
      </c>
      <c r="H7" s="3" t="s">
        <v>154</v>
      </c>
      <c r="I7" s="3" t="s">
        <v>153</v>
      </c>
      <c r="J7" s="3" t="s">
        <v>152</v>
      </c>
    </row>
    <row r="8" spans="1:10" x14ac:dyDescent="0.25">
      <c r="A8" s="206" t="s">
        <v>0</v>
      </c>
      <c r="B8" s="200"/>
      <c r="C8" s="200"/>
      <c r="D8" s="200"/>
      <c r="E8" s="215"/>
      <c r="F8" s="191">
        <f>F9+F10</f>
        <v>559493.71</v>
      </c>
      <c r="G8" s="191">
        <f>G9+G10</f>
        <v>558890</v>
      </c>
      <c r="H8" s="191">
        <f>H9+H10</f>
        <v>601550</v>
      </c>
      <c r="I8" s="191">
        <f>I9+I10</f>
        <v>609400</v>
      </c>
      <c r="J8" s="191">
        <f>J9+J10</f>
        <v>614263</v>
      </c>
    </row>
    <row r="9" spans="1:10" x14ac:dyDescent="0.25">
      <c r="A9" s="216" t="s">
        <v>164</v>
      </c>
      <c r="B9" s="217"/>
      <c r="C9" s="217"/>
      <c r="D9" s="217"/>
      <c r="E9" s="213"/>
      <c r="F9" s="192">
        <v>559493.71</v>
      </c>
      <c r="G9" s="192">
        <v>558890</v>
      </c>
      <c r="H9" s="192">
        <v>601550</v>
      </c>
      <c r="I9" s="192">
        <v>609400</v>
      </c>
      <c r="J9" s="192">
        <v>614263</v>
      </c>
    </row>
    <row r="10" spans="1:10" x14ac:dyDescent="0.25">
      <c r="A10" s="218" t="s">
        <v>163</v>
      </c>
      <c r="B10" s="213"/>
      <c r="C10" s="213"/>
      <c r="D10" s="213"/>
      <c r="E10" s="213"/>
      <c r="F10" s="192"/>
      <c r="G10" s="192"/>
      <c r="H10" s="192"/>
      <c r="I10" s="192"/>
      <c r="J10" s="192"/>
    </row>
    <row r="11" spans="1:10" x14ac:dyDescent="0.25">
      <c r="A11" s="37" t="s">
        <v>2</v>
      </c>
      <c r="B11" s="163"/>
      <c r="C11" s="163"/>
      <c r="D11" s="163"/>
      <c r="E11" s="163"/>
      <c r="F11" s="191">
        <f>F12+F13</f>
        <v>559490.67000000004</v>
      </c>
      <c r="G11" s="191">
        <f>G12+G13</f>
        <v>561027</v>
      </c>
      <c r="H11" s="191">
        <f>H12+H13</f>
        <v>601550</v>
      </c>
      <c r="I11" s="191">
        <f>I12+I13</f>
        <v>609400</v>
      </c>
      <c r="J11" s="191">
        <f>J12+J13</f>
        <v>614263</v>
      </c>
    </row>
    <row r="12" spans="1:10" x14ac:dyDescent="0.25">
      <c r="A12" s="219" t="s">
        <v>162</v>
      </c>
      <c r="B12" s="217"/>
      <c r="C12" s="217"/>
      <c r="D12" s="217"/>
      <c r="E12" s="217"/>
      <c r="F12" s="192">
        <v>556150.02</v>
      </c>
      <c r="G12" s="192">
        <v>556597</v>
      </c>
      <c r="H12" s="192">
        <v>597065</v>
      </c>
      <c r="I12" s="192">
        <v>604865</v>
      </c>
      <c r="J12" s="193">
        <v>609728</v>
      </c>
    </row>
    <row r="13" spans="1:10" x14ac:dyDescent="0.25">
      <c r="A13" s="212" t="s">
        <v>161</v>
      </c>
      <c r="B13" s="213"/>
      <c r="C13" s="213"/>
      <c r="D13" s="213"/>
      <c r="E13" s="213"/>
      <c r="F13" s="194">
        <v>3340.65</v>
      </c>
      <c r="G13" s="194">
        <v>4430</v>
      </c>
      <c r="H13" s="194">
        <v>4485</v>
      </c>
      <c r="I13" s="194">
        <v>4535</v>
      </c>
      <c r="J13" s="193">
        <v>4535</v>
      </c>
    </row>
    <row r="14" spans="1:10" x14ac:dyDescent="0.25">
      <c r="A14" s="199" t="s">
        <v>3</v>
      </c>
      <c r="B14" s="200"/>
      <c r="C14" s="200"/>
      <c r="D14" s="200"/>
      <c r="E14" s="200"/>
      <c r="F14" s="191">
        <f>F8-F11</f>
        <v>3.0399999999208376</v>
      </c>
      <c r="G14" s="191">
        <f>G8-G11</f>
        <v>-2137</v>
      </c>
      <c r="H14" s="191">
        <f>H8-H11</f>
        <v>0</v>
      </c>
      <c r="I14" s="191">
        <f>I8-I11</f>
        <v>0</v>
      </c>
      <c r="J14" s="191">
        <f>J8-J11</f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201" t="s">
        <v>35</v>
      </c>
      <c r="B16" s="202"/>
      <c r="C16" s="202"/>
      <c r="D16" s="202"/>
      <c r="E16" s="202"/>
      <c r="F16" s="202"/>
      <c r="G16" s="202"/>
      <c r="H16" s="202"/>
      <c r="I16" s="202"/>
      <c r="J16" s="202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8"/>
      <c r="B18" s="29"/>
      <c r="C18" s="29"/>
      <c r="D18" s="30"/>
      <c r="E18" s="31"/>
      <c r="F18" s="3" t="s">
        <v>155</v>
      </c>
      <c r="G18" s="3" t="s">
        <v>103</v>
      </c>
      <c r="H18" s="3" t="s">
        <v>154</v>
      </c>
      <c r="I18" s="3" t="s">
        <v>153</v>
      </c>
      <c r="J18" s="3" t="s">
        <v>152</v>
      </c>
    </row>
    <row r="19" spans="1:10" x14ac:dyDescent="0.25">
      <c r="A19" s="212" t="s">
        <v>160</v>
      </c>
      <c r="B19" s="213"/>
      <c r="C19" s="213"/>
      <c r="D19" s="213"/>
      <c r="E19" s="213"/>
      <c r="F19" s="34"/>
      <c r="G19" s="34"/>
      <c r="H19" s="34"/>
      <c r="I19" s="34"/>
      <c r="J19" s="33"/>
    </row>
    <row r="20" spans="1:10" x14ac:dyDescent="0.25">
      <c r="A20" s="212" t="s">
        <v>159</v>
      </c>
      <c r="B20" s="213"/>
      <c r="C20" s="213"/>
      <c r="D20" s="213"/>
      <c r="E20" s="213"/>
      <c r="F20" s="34"/>
      <c r="G20" s="34"/>
      <c r="H20" s="34"/>
      <c r="I20" s="34"/>
      <c r="J20" s="33"/>
    </row>
    <row r="21" spans="1:10" x14ac:dyDescent="0.25">
      <c r="A21" s="199" t="s">
        <v>5</v>
      </c>
      <c r="B21" s="200"/>
      <c r="C21" s="200"/>
      <c r="D21" s="200"/>
      <c r="E21" s="200"/>
      <c r="F21" s="32">
        <f>F19-F20</f>
        <v>0</v>
      </c>
      <c r="G21" s="32">
        <f>G19-G20</f>
        <v>0</v>
      </c>
      <c r="H21" s="32">
        <f>H19-H20</f>
        <v>0</v>
      </c>
      <c r="I21" s="32">
        <f>I19-I20</f>
        <v>0</v>
      </c>
      <c r="J21" s="32">
        <f>J19-J20</f>
        <v>0</v>
      </c>
    </row>
    <row r="22" spans="1:10" x14ac:dyDescent="0.25">
      <c r="A22" s="199" t="s">
        <v>6</v>
      </c>
      <c r="B22" s="200"/>
      <c r="C22" s="200"/>
      <c r="D22" s="200"/>
      <c r="E22" s="200"/>
      <c r="F22" s="32">
        <f>F14+F21</f>
        <v>3.0399999999208376</v>
      </c>
      <c r="G22" s="32">
        <f>G14+G21</f>
        <v>-2137</v>
      </c>
      <c r="H22" s="32">
        <f>H14+H21</f>
        <v>0</v>
      </c>
      <c r="I22" s="32">
        <f>I14+I21</f>
        <v>0</v>
      </c>
      <c r="J22" s="32">
        <f>J14+J21</f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201" t="s">
        <v>158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5.75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25.5" x14ac:dyDescent="0.25">
      <c r="A26" s="28"/>
      <c r="B26" s="29"/>
      <c r="C26" s="29"/>
      <c r="D26" s="30"/>
      <c r="E26" s="31"/>
      <c r="F26" s="3" t="s">
        <v>155</v>
      </c>
      <c r="G26" s="3" t="s">
        <v>103</v>
      </c>
      <c r="H26" s="3" t="s">
        <v>154</v>
      </c>
      <c r="I26" s="3" t="s">
        <v>153</v>
      </c>
      <c r="J26" s="3" t="s">
        <v>152</v>
      </c>
    </row>
    <row r="27" spans="1:10" ht="15" customHeight="1" x14ac:dyDescent="0.25">
      <c r="A27" s="203" t="s">
        <v>151</v>
      </c>
      <c r="B27" s="204"/>
      <c r="C27" s="204"/>
      <c r="D27" s="204"/>
      <c r="E27" s="205"/>
      <c r="F27" s="166">
        <v>0</v>
      </c>
      <c r="G27" s="166">
        <v>0</v>
      </c>
      <c r="H27" s="166">
        <v>0</v>
      </c>
      <c r="I27" s="166">
        <v>0</v>
      </c>
      <c r="J27" s="165">
        <v>0</v>
      </c>
    </row>
    <row r="28" spans="1:10" ht="15" customHeight="1" x14ac:dyDescent="0.25">
      <c r="A28" s="199" t="s">
        <v>149</v>
      </c>
      <c r="B28" s="200"/>
      <c r="C28" s="200"/>
      <c r="D28" s="200"/>
      <c r="E28" s="200"/>
      <c r="F28" s="178">
        <f>F22+F27</f>
        <v>3.0399999999208376</v>
      </c>
      <c r="G28" s="178">
        <f>G22+G27</f>
        <v>-2137</v>
      </c>
      <c r="H28" s="178">
        <f>H22+H27</f>
        <v>0</v>
      </c>
      <c r="I28" s="178">
        <f>I22+I27</f>
        <v>0</v>
      </c>
      <c r="J28" s="177">
        <f>J22+J27</f>
        <v>0</v>
      </c>
    </row>
    <row r="29" spans="1:10" ht="45" customHeight="1" x14ac:dyDescent="0.25">
      <c r="A29" s="206" t="s">
        <v>157</v>
      </c>
      <c r="B29" s="207"/>
      <c r="C29" s="207"/>
      <c r="D29" s="207"/>
      <c r="E29" s="208"/>
      <c r="F29" s="178">
        <f>F14+F21+F27-F28</f>
        <v>0</v>
      </c>
      <c r="G29" s="178">
        <f>G14+G21+G27-G28</f>
        <v>0</v>
      </c>
      <c r="H29" s="178">
        <f>H14+H21+H27-H28</f>
        <v>0</v>
      </c>
      <c r="I29" s="178">
        <f>I14+I21+I27-I28</f>
        <v>0</v>
      </c>
      <c r="J29" s="177">
        <f>J14+J21+J27-J28</f>
        <v>0</v>
      </c>
    </row>
    <row r="30" spans="1:10" ht="15.75" x14ac:dyDescent="0.25">
      <c r="A30" s="176"/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5.75" x14ac:dyDescent="0.25">
      <c r="A31" s="209" t="s">
        <v>156</v>
      </c>
      <c r="B31" s="209"/>
      <c r="C31" s="209"/>
      <c r="D31" s="209"/>
      <c r="E31" s="209"/>
      <c r="F31" s="209"/>
      <c r="G31" s="209"/>
      <c r="H31" s="209"/>
      <c r="I31" s="209"/>
      <c r="J31" s="209"/>
    </row>
    <row r="32" spans="1:10" ht="18" x14ac:dyDescent="0.25">
      <c r="A32" s="174"/>
      <c r="B32" s="173"/>
      <c r="C32" s="173"/>
      <c r="D32" s="173"/>
      <c r="E32" s="173"/>
      <c r="F32" s="173"/>
      <c r="G32" s="173"/>
      <c r="H32" s="172"/>
      <c r="I32" s="172"/>
      <c r="J32" s="172"/>
    </row>
    <row r="33" spans="1:10" ht="25.5" x14ac:dyDescent="0.25">
      <c r="A33" s="171"/>
      <c r="B33" s="170"/>
      <c r="C33" s="170"/>
      <c r="D33" s="169"/>
      <c r="E33" s="168"/>
      <c r="F33" s="167" t="s">
        <v>155</v>
      </c>
      <c r="G33" s="167" t="s">
        <v>103</v>
      </c>
      <c r="H33" s="167" t="s">
        <v>154</v>
      </c>
      <c r="I33" s="167" t="s">
        <v>153</v>
      </c>
      <c r="J33" s="167" t="s">
        <v>152</v>
      </c>
    </row>
    <row r="34" spans="1:10" x14ac:dyDescent="0.25">
      <c r="A34" s="203" t="s">
        <v>151</v>
      </c>
      <c r="B34" s="204"/>
      <c r="C34" s="204"/>
      <c r="D34" s="204"/>
      <c r="E34" s="205"/>
      <c r="F34" s="166">
        <v>0</v>
      </c>
      <c r="G34" s="166">
        <f>F37</f>
        <v>0</v>
      </c>
      <c r="H34" s="166">
        <f>G37</f>
        <v>0</v>
      </c>
      <c r="I34" s="166">
        <f>H37</f>
        <v>0</v>
      </c>
      <c r="J34" s="165">
        <f>I37</f>
        <v>0</v>
      </c>
    </row>
    <row r="35" spans="1:10" ht="28.5" customHeight="1" x14ac:dyDescent="0.25">
      <c r="A35" s="203" t="s">
        <v>4</v>
      </c>
      <c r="B35" s="204"/>
      <c r="C35" s="204"/>
      <c r="D35" s="204"/>
      <c r="E35" s="205"/>
      <c r="F35" s="166">
        <v>0</v>
      </c>
      <c r="G35" s="166">
        <v>0</v>
      </c>
      <c r="H35" s="166">
        <v>0</v>
      </c>
      <c r="I35" s="166">
        <v>0</v>
      </c>
      <c r="J35" s="165">
        <v>0</v>
      </c>
    </row>
    <row r="36" spans="1:10" x14ac:dyDescent="0.25">
      <c r="A36" s="203" t="s">
        <v>150</v>
      </c>
      <c r="B36" s="210"/>
      <c r="C36" s="210"/>
      <c r="D36" s="210"/>
      <c r="E36" s="211"/>
      <c r="F36" s="166">
        <v>0</v>
      </c>
      <c r="G36" s="166">
        <v>0</v>
      </c>
      <c r="H36" s="166">
        <v>0</v>
      </c>
      <c r="I36" s="166">
        <v>0</v>
      </c>
      <c r="J36" s="165">
        <v>0</v>
      </c>
    </row>
    <row r="37" spans="1:10" ht="15" customHeight="1" x14ac:dyDescent="0.25">
      <c r="A37" s="199" t="s">
        <v>149</v>
      </c>
      <c r="B37" s="200"/>
      <c r="C37" s="200"/>
      <c r="D37" s="200"/>
      <c r="E37" s="200"/>
      <c r="F37" s="35">
        <f>F34-F35+F36</f>
        <v>0</v>
      </c>
      <c r="G37" s="35">
        <f>G34-G35+G36</f>
        <v>0</v>
      </c>
      <c r="H37" s="35">
        <f>H34-H35+H36</f>
        <v>0</v>
      </c>
      <c r="I37" s="35">
        <f>I34-I35+I36</f>
        <v>0</v>
      </c>
      <c r="J37" s="164">
        <f>J34-J35+J36</f>
        <v>0</v>
      </c>
    </row>
    <row r="38" spans="1:10" ht="17.25" customHeight="1" x14ac:dyDescent="0.25"/>
    <row r="39" spans="1:10" x14ac:dyDescent="0.25">
      <c r="A39" s="197" t="s">
        <v>148</v>
      </c>
      <c r="B39" s="198"/>
      <c r="C39" s="198"/>
      <c r="D39" s="198"/>
      <c r="E39" s="198"/>
      <c r="F39" s="198"/>
      <c r="G39" s="198"/>
      <c r="H39" s="198"/>
      <c r="I39" s="198"/>
      <c r="J39" s="198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7:E37"/>
    <mergeCell ref="A36:E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workbookViewId="0">
      <selection activeCell="M111" sqref="M111"/>
    </sheetView>
  </sheetViews>
  <sheetFormatPr defaultRowHeight="15" x14ac:dyDescent="0.25"/>
  <cols>
    <col min="1" max="1" width="7.42578125" bestFit="1" customWidth="1"/>
    <col min="2" max="2" width="13.28515625" customWidth="1"/>
    <col min="3" max="3" width="5.42578125" bestFit="1" customWidth="1"/>
    <col min="4" max="4" width="29.42578125" customWidth="1"/>
    <col min="5" max="9" width="18.7109375" customWidth="1"/>
  </cols>
  <sheetData>
    <row r="1" spans="1:9" ht="42" customHeight="1" x14ac:dyDescent="0.25">
      <c r="A1" s="201" t="s">
        <v>166</v>
      </c>
      <c r="B1" s="201"/>
      <c r="C1" s="201"/>
      <c r="D1" s="201"/>
      <c r="E1" s="201"/>
      <c r="F1" s="201"/>
      <c r="G1" s="201"/>
      <c r="H1" s="201"/>
      <c r="I1" s="180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24"/>
    </row>
    <row r="3" spans="1:9" ht="15.75" x14ac:dyDescent="0.25">
      <c r="A3" s="201" t="s">
        <v>25</v>
      </c>
      <c r="B3" s="201"/>
      <c r="C3" s="201"/>
      <c r="D3" s="201"/>
      <c r="E3" s="201"/>
      <c r="F3" s="201"/>
      <c r="G3" s="214"/>
      <c r="H3" s="214"/>
      <c r="I3" s="181"/>
    </row>
    <row r="4" spans="1:9" ht="18" x14ac:dyDescent="0.25">
      <c r="A4" s="4"/>
      <c r="B4" s="4"/>
      <c r="C4" s="4"/>
      <c r="D4" s="4"/>
      <c r="E4" s="4"/>
      <c r="F4" s="4"/>
      <c r="G4" s="5"/>
      <c r="H4" s="5"/>
      <c r="I4" s="5"/>
    </row>
    <row r="5" spans="1:9" ht="18" customHeight="1" x14ac:dyDescent="0.25">
      <c r="A5" s="201" t="s">
        <v>8</v>
      </c>
      <c r="B5" s="202"/>
      <c r="C5" s="202"/>
      <c r="D5" s="202"/>
      <c r="E5" s="202"/>
      <c r="F5" s="202"/>
      <c r="G5" s="202"/>
      <c r="H5" s="202"/>
      <c r="I5" s="182"/>
    </row>
    <row r="6" spans="1:9" ht="18" x14ac:dyDescent="0.25">
      <c r="A6" s="4"/>
      <c r="B6" s="4"/>
      <c r="C6" s="4"/>
      <c r="D6" s="4"/>
      <c r="E6" s="4"/>
      <c r="F6" s="4"/>
      <c r="G6" s="5"/>
      <c r="H6" s="5"/>
      <c r="I6" s="5"/>
    </row>
    <row r="7" spans="1:9" ht="15.75" x14ac:dyDescent="0.25">
      <c r="A7" s="201" t="s">
        <v>1</v>
      </c>
      <c r="B7" s="223"/>
      <c r="C7" s="223"/>
      <c r="D7" s="223"/>
      <c r="E7" s="223"/>
      <c r="F7" s="223"/>
      <c r="G7" s="223"/>
      <c r="H7" s="223"/>
      <c r="I7" s="183"/>
    </row>
    <row r="8" spans="1:9" ht="18" x14ac:dyDescent="0.25">
      <c r="A8" s="4"/>
      <c r="B8" s="4"/>
      <c r="C8" s="4"/>
      <c r="D8" s="4"/>
      <c r="E8" s="4"/>
      <c r="F8" s="4"/>
      <c r="G8" s="5"/>
      <c r="H8" s="5"/>
      <c r="I8" s="5"/>
    </row>
    <row r="9" spans="1:9" ht="25.5" x14ac:dyDescent="0.25">
      <c r="A9" s="20" t="s">
        <v>9</v>
      </c>
      <c r="B9" s="19" t="s">
        <v>10</v>
      </c>
      <c r="C9" s="19" t="s">
        <v>11</v>
      </c>
      <c r="D9" s="19" t="s">
        <v>7</v>
      </c>
      <c r="E9" s="19" t="s">
        <v>173</v>
      </c>
      <c r="F9" s="20" t="s">
        <v>36</v>
      </c>
      <c r="G9" s="20" t="s">
        <v>181</v>
      </c>
      <c r="H9" s="20" t="s">
        <v>37</v>
      </c>
      <c r="I9" s="20" t="s">
        <v>171</v>
      </c>
    </row>
    <row r="10" spans="1:9" ht="15.75" customHeight="1" x14ac:dyDescent="0.25">
      <c r="A10" s="85">
        <v>6</v>
      </c>
      <c r="B10" s="85"/>
      <c r="C10" s="85"/>
      <c r="D10" s="87" t="s">
        <v>12</v>
      </c>
      <c r="E10" s="111">
        <f t="shared" ref="E10:H10" si="0">SUM(E11+E27+E36+E49)</f>
        <v>559493.71</v>
      </c>
      <c r="F10" s="111">
        <f t="shared" si="0"/>
        <v>558890</v>
      </c>
      <c r="G10" s="111">
        <f t="shared" si="0"/>
        <v>601550</v>
      </c>
      <c r="H10" s="111">
        <f t="shared" si="0"/>
        <v>609400</v>
      </c>
      <c r="I10" s="111">
        <f t="shared" ref="I10" si="1">SUM(I11+I27+I36+I49)</f>
        <v>614263</v>
      </c>
    </row>
    <row r="11" spans="1:9" ht="38.25" x14ac:dyDescent="0.25">
      <c r="A11" s="77"/>
      <c r="B11" s="77">
        <v>63</v>
      </c>
      <c r="C11" s="78"/>
      <c r="D11" s="47" t="s">
        <v>38</v>
      </c>
      <c r="E11" s="146">
        <f t="shared" ref="E11:H11" si="2">SUM(E15,E18+E12)</f>
        <v>508589.05</v>
      </c>
      <c r="F11" s="146">
        <f t="shared" si="2"/>
        <v>505125</v>
      </c>
      <c r="G11" s="146">
        <f t="shared" si="2"/>
        <v>562950</v>
      </c>
      <c r="H11" s="146">
        <f t="shared" si="2"/>
        <v>570100</v>
      </c>
      <c r="I11" s="146">
        <f t="shared" ref="I11" si="3">SUM(I15,I18+I12)</f>
        <v>574413</v>
      </c>
    </row>
    <row r="12" spans="1:9" ht="25.5" x14ac:dyDescent="0.25">
      <c r="A12" s="73"/>
      <c r="B12" s="74">
        <v>633</v>
      </c>
      <c r="C12" s="74"/>
      <c r="D12" s="45" t="s">
        <v>144</v>
      </c>
      <c r="E12" s="147">
        <f t="shared" ref="E12:H12" si="4">SUM(E13:E14)</f>
        <v>6545.12</v>
      </c>
      <c r="F12" s="147">
        <f t="shared" si="4"/>
        <v>1275</v>
      </c>
      <c r="G12" s="147">
        <f t="shared" si="4"/>
        <v>3000</v>
      </c>
      <c r="H12" s="147">
        <f t="shared" si="4"/>
        <v>3100</v>
      </c>
      <c r="I12" s="147">
        <f t="shared" ref="I12" si="5">SUM(I13:I14)</f>
        <v>3150</v>
      </c>
    </row>
    <row r="13" spans="1:9" ht="25.5" x14ac:dyDescent="0.25">
      <c r="A13" s="12"/>
      <c r="B13" s="12">
        <v>6331</v>
      </c>
      <c r="C13" s="13"/>
      <c r="D13" s="101" t="s">
        <v>145</v>
      </c>
      <c r="E13" s="114">
        <v>6545.12</v>
      </c>
      <c r="F13" s="114">
        <v>1275</v>
      </c>
      <c r="G13" s="114">
        <v>3000</v>
      </c>
      <c r="H13" s="114">
        <v>3100</v>
      </c>
      <c r="I13" s="114">
        <v>3150</v>
      </c>
    </row>
    <row r="14" spans="1:9" ht="25.5" x14ac:dyDescent="0.25">
      <c r="A14" s="12"/>
      <c r="B14" s="12">
        <v>6332</v>
      </c>
      <c r="C14" s="13"/>
      <c r="D14" s="101" t="s">
        <v>146</v>
      </c>
      <c r="E14" s="114">
        <v>0</v>
      </c>
      <c r="F14" s="114"/>
      <c r="G14" s="114"/>
      <c r="H14" s="114"/>
      <c r="I14" s="114"/>
    </row>
    <row r="15" spans="1:9" ht="25.5" x14ac:dyDescent="0.25">
      <c r="A15" s="73"/>
      <c r="B15" s="74">
        <v>636</v>
      </c>
      <c r="C15" s="74"/>
      <c r="D15" s="45" t="s">
        <v>113</v>
      </c>
      <c r="E15" s="147">
        <f t="shared" ref="E15:H15" si="6">SUM(E16:E17)</f>
        <v>500205.19</v>
      </c>
      <c r="F15" s="147">
        <f t="shared" si="6"/>
        <v>502850</v>
      </c>
      <c r="G15" s="147">
        <f t="shared" si="6"/>
        <v>559950</v>
      </c>
      <c r="H15" s="147">
        <f t="shared" si="6"/>
        <v>567000</v>
      </c>
      <c r="I15" s="147">
        <f t="shared" ref="I15" si="7">SUM(I16:I17)</f>
        <v>571263</v>
      </c>
    </row>
    <row r="16" spans="1:9" ht="38.25" x14ac:dyDescent="0.25">
      <c r="A16" s="12"/>
      <c r="B16" s="12">
        <v>6361</v>
      </c>
      <c r="C16" s="13"/>
      <c r="D16" s="88" t="s">
        <v>114</v>
      </c>
      <c r="E16" s="114">
        <v>500205.19</v>
      </c>
      <c r="F16" s="114">
        <v>498900</v>
      </c>
      <c r="G16" s="114">
        <v>556000</v>
      </c>
      <c r="H16" s="114">
        <v>563000</v>
      </c>
      <c r="I16" s="114">
        <v>567263</v>
      </c>
    </row>
    <row r="17" spans="1:9" ht="38.25" x14ac:dyDescent="0.25">
      <c r="A17" s="12"/>
      <c r="B17" s="12">
        <v>6362</v>
      </c>
      <c r="C17" s="13"/>
      <c r="D17" s="88" t="s">
        <v>115</v>
      </c>
      <c r="E17" s="114">
        <v>0</v>
      </c>
      <c r="F17" s="114">
        <v>3950</v>
      </c>
      <c r="G17" s="114">
        <v>3950</v>
      </c>
      <c r="H17" s="114">
        <v>4000</v>
      </c>
      <c r="I17" s="114">
        <v>4000</v>
      </c>
    </row>
    <row r="18" spans="1:9" ht="25.5" x14ac:dyDescent="0.25">
      <c r="A18" s="75"/>
      <c r="B18" s="75">
        <v>638</v>
      </c>
      <c r="C18" s="76"/>
      <c r="D18" s="45" t="s">
        <v>116</v>
      </c>
      <c r="E18" s="148">
        <f t="shared" ref="E18:H18" si="8">SUM(E19:E20)</f>
        <v>1838.74</v>
      </c>
      <c r="F18" s="148">
        <f t="shared" si="8"/>
        <v>1000</v>
      </c>
      <c r="G18" s="148">
        <f t="shared" si="8"/>
        <v>0</v>
      </c>
      <c r="H18" s="148">
        <f t="shared" si="8"/>
        <v>0</v>
      </c>
      <c r="I18" s="148">
        <f t="shared" ref="I18" si="9">SUM(I19:I20)</f>
        <v>0</v>
      </c>
    </row>
    <row r="19" spans="1:9" ht="25.5" x14ac:dyDescent="0.25">
      <c r="A19" s="12"/>
      <c r="B19" s="12">
        <v>6381</v>
      </c>
      <c r="C19" s="13"/>
      <c r="D19" s="88" t="s">
        <v>117</v>
      </c>
      <c r="E19" s="114">
        <v>1838.74</v>
      </c>
      <c r="F19" s="114">
        <v>1000</v>
      </c>
      <c r="G19" s="114"/>
      <c r="H19" s="114"/>
      <c r="I19" s="114"/>
    </row>
    <row r="20" spans="1:9" ht="25.5" x14ac:dyDescent="0.25">
      <c r="A20" s="12"/>
      <c r="B20" s="12">
        <v>6382</v>
      </c>
      <c r="C20" s="13"/>
      <c r="D20" s="88" t="s">
        <v>118</v>
      </c>
      <c r="E20" s="114"/>
      <c r="F20" s="114"/>
      <c r="G20" s="114"/>
      <c r="H20" s="114"/>
      <c r="I20" s="114"/>
    </row>
    <row r="21" spans="1:9" x14ac:dyDescent="0.25">
      <c r="A21" s="82"/>
      <c r="B21" s="82"/>
      <c r="C21" s="83">
        <v>11</v>
      </c>
      <c r="D21" s="83" t="s">
        <v>13</v>
      </c>
      <c r="E21" s="149"/>
      <c r="F21" s="150"/>
      <c r="G21" s="150"/>
      <c r="H21" s="150"/>
      <c r="I21" s="150"/>
    </row>
    <row r="22" spans="1:9" x14ac:dyDescent="0.25">
      <c r="A22" s="82"/>
      <c r="B22" s="82"/>
      <c r="C22" s="83">
        <v>31</v>
      </c>
      <c r="D22" s="83" t="s">
        <v>143</v>
      </c>
      <c r="E22" s="149"/>
      <c r="F22" s="150"/>
      <c r="G22" s="150"/>
      <c r="H22" s="150"/>
      <c r="I22" s="150"/>
    </row>
    <row r="23" spans="1:9" x14ac:dyDescent="0.25">
      <c r="A23" s="82"/>
      <c r="B23" s="82"/>
      <c r="C23" s="83">
        <v>44</v>
      </c>
      <c r="D23" s="83" t="s">
        <v>138</v>
      </c>
      <c r="E23" s="149"/>
      <c r="F23" s="150"/>
      <c r="G23" s="150"/>
      <c r="H23" s="150"/>
      <c r="I23" s="150"/>
    </row>
    <row r="24" spans="1:9" x14ac:dyDescent="0.25">
      <c r="A24" s="84"/>
      <c r="B24" s="82"/>
      <c r="C24" s="83">
        <v>51</v>
      </c>
      <c r="D24" s="83" t="s">
        <v>109</v>
      </c>
      <c r="E24" s="149">
        <f t="shared" ref="E24:H24" si="10">E19</f>
        <v>1838.74</v>
      </c>
      <c r="F24" s="149">
        <f t="shared" si="10"/>
        <v>1000</v>
      </c>
      <c r="G24" s="149">
        <f t="shared" si="10"/>
        <v>0</v>
      </c>
      <c r="H24" s="149">
        <f t="shared" si="10"/>
        <v>0</v>
      </c>
      <c r="I24" s="149">
        <f t="shared" ref="I24" si="11">I19</f>
        <v>0</v>
      </c>
    </row>
    <row r="25" spans="1:9" x14ac:dyDescent="0.25">
      <c r="A25" s="84"/>
      <c r="B25" s="82"/>
      <c r="C25" s="83">
        <v>43</v>
      </c>
      <c r="D25" s="83" t="s">
        <v>40</v>
      </c>
      <c r="E25" s="149"/>
      <c r="F25" s="150"/>
      <c r="G25" s="150"/>
      <c r="H25" s="151"/>
      <c r="I25" s="151"/>
    </row>
    <row r="26" spans="1:9" ht="15.75" customHeight="1" x14ac:dyDescent="0.25">
      <c r="A26" s="84"/>
      <c r="B26" s="82"/>
      <c r="C26" s="83">
        <v>52</v>
      </c>
      <c r="D26" s="83" t="s">
        <v>39</v>
      </c>
      <c r="E26" s="149">
        <f t="shared" ref="E26:H26" si="12">E12+E15</f>
        <v>506750.31</v>
      </c>
      <c r="F26" s="149">
        <f t="shared" si="12"/>
        <v>504125</v>
      </c>
      <c r="G26" s="149">
        <f t="shared" si="12"/>
        <v>562950</v>
      </c>
      <c r="H26" s="149">
        <f t="shared" si="12"/>
        <v>570100</v>
      </c>
      <c r="I26" s="149">
        <f t="shared" ref="I26" si="13">I12+I15</f>
        <v>574413</v>
      </c>
    </row>
    <row r="27" spans="1:9" ht="53.25" customHeight="1" x14ac:dyDescent="0.25">
      <c r="A27" s="89"/>
      <c r="B27" s="90">
        <v>65</v>
      </c>
      <c r="C27" s="91"/>
      <c r="D27" s="92" t="s">
        <v>120</v>
      </c>
      <c r="E27" s="152">
        <f t="shared" ref="E27:I27" si="14">SUM(E28)</f>
        <v>20895.169999999998</v>
      </c>
      <c r="F27" s="152">
        <f t="shared" si="14"/>
        <v>20035</v>
      </c>
      <c r="G27" s="152">
        <f t="shared" si="14"/>
        <v>7500</v>
      </c>
      <c r="H27" s="152">
        <f t="shared" si="14"/>
        <v>7600</v>
      </c>
      <c r="I27" s="152">
        <f t="shared" si="14"/>
        <v>7700</v>
      </c>
    </row>
    <row r="28" spans="1:9" x14ac:dyDescent="0.25">
      <c r="A28" s="75"/>
      <c r="B28" s="75">
        <v>652</v>
      </c>
      <c r="C28" s="76"/>
      <c r="D28" s="45" t="s">
        <v>119</v>
      </c>
      <c r="E28" s="147">
        <f t="shared" ref="E28:I28" si="15">SUM(E29:E29)</f>
        <v>20895.169999999998</v>
      </c>
      <c r="F28" s="147">
        <f t="shared" si="15"/>
        <v>20035</v>
      </c>
      <c r="G28" s="147">
        <f t="shared" si="15"/>
        <v>7500</v>
      </c>
      <c r="H28" s="147">
        <f t="shared" si="15"/>
        <v>7600</v>
      </c>
      <c r="I28" s="147">
        <f t="shared" si="15"/>
        <v>7700</v>
      </c>
    </row>
    <row r="29" spans="1:9" x14ac:dyDescent="0.25">
      <c r="A29" s="12"/>
      <c r="B29" s="12">
        <v>6526</v>
      </c>
      <c r="C29" s="13"/>
      <c r="D29" s="88" t="s">
        <v>147</v>
      </c>
      <c r="E29" s="114">
        <v>20895.169999999998</v>
      </c>
      <c r="F29" s="114">
        <f>19500+535</f>
        <v>20035</v>
      </c>
      <c r="G29" s="114">
        <v>7500</v>
      </c>
      <c r="H29" s="114">
        <v>7600</v>
      </c>
      <c r="I29" s="114">
        <v>7700</v>
      </c>
    </row>
    <row r="30" spans="1:9" x14ac:dyDescent="0.25">
      <c r="A30" s="82"/>
      <c r="B30" s="82"/>
      <c r="C30" s="83">
        <v>11</v>
      </c>
      <c r="D30" s="83" t="s">
        <v>13</v>
      </c>
      <c r="E30" s="149"/>
      <c r="F30" s="150"/>
      <c r="G30" s="150"/>
      <c r="H30" s="150"/>
      <c r="I30" s="150"/>
    </row>
    <row r="31" spans="1:9" x14ac:dyDescent="0.25">
      <c r="A31" s="82"/>
      <c r="B31" s="82"/>
      <c r="C31" s="83">
        <v>31</v>
      </c>
      <c r="D31" s="83" t="s">
        <v>143</v>
      </c>
      <c r="E31" s="149"/>
      <c r="F31" s="150"/>
      <c r="G31" s="150"/>
      <c r="H31" s="150"/>
      <c r="I31" s="150"/>
    </row>
    <row r="32" spans="1:9" x14ac:dyDescent="0.25">
      <c r="A32" s="82"/>
      <c r="B32" s="82"/>
      <c r="C32" s="83">
        <v>44</v>
      </c>
      <c r="D32" s="83" t="s">
        <v>138</v>
      </c>
      <c r="E32" s="149"/>
      <c r="F32" s="150"/>
      <c r="G32" s="150"/>
      <c r="H32" s="150"/>
      <c r="I32" s="150"/>
    </row>
    <row r="33" spans="1:9" x14ac:dyDescent="0.25">
      <c r="A33" s="84"/>
      <c r="B33" s="82"/>
      <c r="C33" s="83">
        <v>51</v>
      </c>
      <c r="D33" s="83" t="s">
        <v>109</v>
      </c>
      <c r="E33" s="149"/>
      <c r="F33" s="150"/>
      <c r="G33" s="150"/>
      <c r="H33" s="151"/>
      <c r="I33" s="151"/>
    </row>
    <row r="34" spans="1:9" x14ac:dyDescent="0.25">
      <c r="A34" s="84"/>
      <c r="B34" s="82"/>
      <c r="C34" s="83">
        <v>43</v>
      </c>
      <c r="D34" s="83" t="s">
        <v>40</v>
      </c>
      <c r="E34" s="149">
        <f t="shared" ref="E34:H34" si="16">E29</f>
        <v>20895.169999999998</v>
      </c>
      <c r="F34" s="149">
        <f t="shared" si="16"/>
        <v>20035</v>
      </c>
      <c r="G34" s="149">
        <f t="shared" si="16"/>
        <v>7500</v>
      </c>
      <c r="H34" s="149">
        <f t="shared" si="16"/>
        <v>7600</v>
      </c>
      <c r="I34" s="149">
        <f t="shared" ref="I34" si="17">I29</f>
        <v>7700</v>
      </c>
    </row>
    <row r="35" spans="1:9" x14ac:dyDescent="0.25">
      <c r="A35" s="84"/>
      <c r="B35" s="82"/>
      <c r="C35" s="83">
        <v>52</v>
      </c>
      <c r="D35" s="83" t="s">
        <v>39</v>
      </c>
      <c r="E35" s="149"/>
      <c r="F35" s="150"/>
      <c r="G35" s="150"/>
      <c r="H35" s="151"/>
      <c r="I35" s="151"/>
    </row>
    <row r="36" spans="1:9" ht="44.25" customHeight="1" x14ac:dyDescent="0.25">
      <c r="A36" s="77"/>
      <c r="B36" s="77">
        <v>66</v>
      </c>
      <c r="C36" s="78"/>
      <c r="D36" s="47" t="s">
        <v>121</v>
      </c>
      <c r="E36" s="146">
        <f t="shared" ref="E36:H36" si="18">SUM(E37,E40)</f>
        <v>885.26</v>
      </c>
      <c r="F36" s="146">
        <f t="shared" si="18"/>
        <v>730</v>
      </c>
      <c r="G36" s="146">
        <f t="shared" si="18"/>
        <v>3100</v>
      </c>
      <c r="H36" s="146">
        <f t="shared" si="18"/>
        <v>3200</v>
      </c>
      <c r="I36" s="146">
        <f t="shared" ref="I36" si="19">SUM(I37,I40)</f>
        <v>3200</v>
      </c>
    </row>
    <row r="37" spans="1:9" ht="38.25" customHeight="1" x14ac:dyDescent="0.25">
      <c r="A37" s="73"/>
      <c r="B37" s="74">
        <v>661</v>
      </c>
      <c r="C37" s="74"/>
      <c r="D37" s="45" t="s">
        <v>122</v>
      </c>
      <c r="E37" s="147">
        <f t="shared" ref="E37:H37" si="20">SUM(E38:E39)</f>
        <v>885.26</v>
      </c>
      <c r="F37" s="147">
        <f t="shared" si="20"/>
        <v>730</v>
      </c>
      <c r="G37" s="147">
        <f t="shared" si="20"/>
        <v>3100</v>
      </c>
      <c r="H37" s="147">
        <f t="shared" si="20"/>
        <v>3200</v>
      </c>
      <c r="I37" s="147">
        <f t="shared" ref="I37" si="21">SUM(I38:I39)</f>
        <v>3200</v>
      </c>
    </row>
    <row r="38" spans="1:9" ht="15.75" customHeight="1" x14ac:dyDescent="0.25">
      <c r="A38" s="12"/>
      <c r="B38" s="12">
        <v>6614</v>
      </c>
      <c r="C38" s="13"/>
      <c r="D38" s="88" t="s">
        <v>123</v>
      </c>
      <c r="E38" s="114"/>
      <c r="F38" s="114"/>
      <c r="G38" s="114"/>
      <c r="H38" s="114"/>
      <c r="I38" s="114"/>
    </row>
    <row r="39" spans="1:9" x14ac:dyDescent="0.25">
      <c r="A39" s="12"/>
      <c r="B39" s="12">
        <v>6615</v>
      </c>
      <c r="C39" s="13"/>
      <c r="D39" s="88" t="s">
        <v>124</v>
      </c>
      <c r="E39" s="114">
        <v>885.26</v>
      </c>
      <c r="F39" s="114">
        <v>730</v>
      </c>
      <c r="G39" s="114">
        <v>3100</v>
      </c>
      <c r="H39" s="114">
        <v>3200</v>
      </c>
      <c r="I39" s="114">
        <v>3200</v>
      </c>
    </row>
    <row r="40" spans="1:9" ht="25.5" x14ac:dyDescent="0.25">
      <c r="A40" s="75"/>
      <c r="B40" s="75">
        <v>663</v>
      </c>
      <c r="C40" s="76"/>
      <c r="D40" s="45" t="s">
        <v>125</v>
      </c>
      <c r="E40" s="148">
        <f t="shared" ref="E40:H40" si="22">SUM(E41:E42)</f>
        <v>0</v>
      </c>
      <c r="F40" s="148">
        <f t="shared" si="22"/>
        <v>0</v>
      </c>
      <c r="G40" s="148">
        <f t="shared" si="22"/>
        <v>0</v>
      </c>
      <c r="H40" s="148">
        <f t="shared" si="22"/>
        <v>0</v>
      </c>
      <c r="I40" s="148">
        <f t="shared" ref="I40" si="23">SUM(I41:I42)</f>
        <v>0</v>
      </c>
    </row>
    <row r="41" spans="1:9" x14ac:dyDescent="0.25">
      <c r="A41" s="12"/>
      <c r="B41" s="12">
        <v>6631</v>
      </c>
      <c r="C41" s="13"/>
      <c r="D41" s="88" t="s">
        <v>126</v>
      </c>
      <c r="E41" s="114"/>
      <c r="F41" s="114"/>
      <c r="G41" s="114"/>
      <c r="H41" s="114"/>
      <c r="I41" s="114"/>
    </row>
    <row r="42" spans="1:9" x14ac:dyDescent="0.25">
      <c r="A42" s="12"/>
      <c r="B42" s="12">
        <v>6632</v>
      </c>
      <c r="C42" s="13"/>
      <c r="D42" s="88" t="s">
        <v>127</v>
      </c>
      <c r="E42" s="114"/>
      <c r="F42" s="114"/>
      <c r="G42" s="114"/>
      <c r="H42" s="114"/>
      <c r="I42" s="114"/>
    </row>
    <row r="43" spans="1:9" x14ac:dyDescent="0.25">
      <c r="A43" s="82"/>
      <c r="B43" s="82"/>
      <c r="C43" s="83">
        <v>11</v>
      </c>
      <c r="D43" s="83" t="s">
        <v>13</v>
      </c>
      <c r="E43" s="149"/>
      <c r="F43" s="150"/>
      <c r="G43" s="150"/>
      <c r="H43" s="150"/>
      <c r="I43" s="150"/>
    </row>
    <row r="44" spans="1:9" x14ac:dyDescent="0.25">
      <c r="A44" s="82"/>
      <c r="B44" s="82"/>
      <c r="C44" s="83">
        <v>31</v>
      </c>
      <c r="D44" s="83" t="s">
        <v>143</v>
      </c>
      <c r="E44" s="149">
        <f t="shared" ref="E44:H44" si="24">E39</f>
        <v>885.26</v>
      </c>
      <c r="F44" s="149">
        <f t="shared" si="24"/>
        <v>730</v>
      </c>
      <c r="G44" s="149">
        <f t="shared" si="24"/>
        <v>3100</v>
      </c>
      <c r="H44" s="149">
        <f t="shared" si="24"/>
        <v>3200</v>
      </c>
      <c r="I44" s="149">
        <f t="shared" ref="I44" si="25">I39</f>
        <v>3200</v>
      </c>
    </row>
    <row r="45" spans="1:9" x14ac:dyDescent="0.25">
      <c r="A45" s="82"/>
      <c r="B45" s="82"/>
      <c r="C45" s="83">
        <v>44</v>
      </c>
      <c r="D45" s="83" t="s">
        <v>138</v>
      </c>
      <c r="E45" s="149"/>
      <c r="F45" s="150"/>
      <c r="G45" s="150"/>
      <c r="H45" s="150"/>
      <c r="I45" s="150"/>
    </row>
    <row r="46" spans="1:9" x14ac:dyDescent="0.25">
      <c r="A46" s="84"/>
      <c r="B46" s="82"/>
      <c r="C46" s="83">
        <v>51</v>
      </c>
      <c r="D46" s="83" t="s">
        <v>109</v>
      </c>
      <c r="E46" s="149"/>
      <c r="F46" s="150"/>
      <c r="G46" s="150"/>
      <c r="H46" s="151"/>
      <c r="I46" s="151"/>
    </row>
    <row r="47" spans="1:9" x14ac:dyDescent="0.25">
      <c r="A47" s="84"/>
      <c r="B47" s="82"/>
      <c r="C47" s="83">
        <v>43</v>
      </c>
      <c r="D47" s="83" t="s">
        <v>40</v>
      </c>
      <c r="E47" s="149"/>
      <c r="F47" s="150"/>
      <c r="G47" s="150"/>
      <c r="H47" s="151"/>
      <c r="I47" s="151"/>
    </row>
    <row r="48" spans="1:9" x14ac:dyDescent="0.25">
      <c r="A48" s="84"/>
      <c r="B48" s="82"/>
      <c r="C48" s="83">
        <v>52</v>
      </c>
      <c r="D48" s="83" t="s">
        <v>39</v>
      </c>
      <c r="E48" s="149"/>
      <c r="F48" s="150"/>
      <c r="G48" s="150"/>
      <c r="H48" s="151"/>
      <c r="I48" s="151"/>
    </row>
    <row r="49" spans="1:9" ht="24.75" customHeight="1" x14ac:dyDescent="0.25">
      <c r="A49" s="93"/>
      <c r="B49" s="90">
        <v>67</v>
      </c>
      <c r="C49" s="91"/>
      <c r="D49" s="94" t="s">
        <v>128</v>
      </c>
      <c r="E49" s="112">
        <f t="shared" ref="E49:I49" si="26">SUM(E50)</f>
        <v>29124.23</v>
      </c>
      <c r="F49" s="112">
        <f t="shared" si="26"/>
        <v>33000</v>
      </c>
      <c r="G49" s="112">
        <f t="shared" si="26"/>
        <v>28000</v>
      </c>
      <c r="H49" s="112">
        <f t="shared" si="26"/>
        <v>28500</v>
      </c>
      <c r="I49" s="112">
        <f t="shared" si="26"/>
        <v>28950</v>
      </c>
    </row>
    <row r="50" spans="1:9" ht="38.25" x14ac:dyDescent="0.25">
      <c r="A50" s="75"/>
      <c r="B50" s="75">
        <v>671</v>
      </c>
      <c r="C50" s="76"/>
      <c r="D50" s="45" t="s">
        <v>129</v>
      </c>
      <c r="E50" s="147">
        <f t="shared" ref="E50:H50" si="27">SUM(E51:E52)</f>
        <v>29124.23</v>
      </c>
      <c r="F50" s="147">
        <f t="shared" si="27"/>
        <v>33000</v>
      </c>
      <c r="G50" s="147">
        <f t="shared" si="27"/>
        <v>28000</v>
      </c>
      <c r="H50" s="147">
        <f t="shared" si="27"/>
        <v>28500</v>
      </c>
      <c r="I50" s="147">
        <f t="shared" ref="I50" si="28">SUM(I51:I52)</f>
        <v>28950</v>
      </c>
    </row>
    <row r="51" spans="1:9" ht="38.25" x14ac:dyDescent="0.25">
      <c r="A51" s="12"/>
      <c r="B51" s="12">
        <v>6711</v>
      </c>
      <c r="C51" s="13"/>
      <c r="D51" s="88" t="s">
        <v>130</v>
      </c>
      <c r="E51" s="114">
        <f>1274.14+27850.09</f>
        <v>29124.23</v>
      </c>
      <c r="F51" s="114">
        <v>33000</v>
      </c>
      <c r="G51" s="114">
        <v>28000</v>
      </c>
      <c r="H51" s="114">
        <v>28500</v>
      </c>
      <c r="I51" s="114">
        <v>28950</v>
      </c>
    </row>
    <row r="52" spans="1:9" ht="38.25" x14ac:dyDescent="0.25">
      <c r="A52" s="12"/>
      <c r="B52" s="12">
        <v>6712</v>
      </c>
      <c r="C52" s="13"/>
      <c r="D52" s="88" t="s">
        <v>131</v>
      </c>
      <c r="E52" s="114"/>
      <c r="F52" s="114"/>
      <c r="G52" s="114"/>
      <c r="H52" s="114"/>
      <c r="I52" s="114"/>
    </row>
    <row r="53" spans="1:9" x14ac:dyDescent="0.25">
      <c r="A53" s="82"/>
      <c r="B53" s="82"/>
      <c r="C53" s="83">
        <v>11</v>
      </c>
      <c r="D53" s="83" t="s">
        <v>13</v>
      </c>
      <c r="E53" s="149">
        <v>1274.1400000000001</v>
      </c>
      <c r="F53" s="150">
        <v>1274.1400000000001</v>
      </c>
      <c r="G53" s="150"/>
      <c r="H53" s="150"/>
      <c r="I53" s="150"/>
    </row>
    <row r="54" spans="1:9" x14ac:dyDescent="0.25">
      <c r="A54" s="82"/>
      <c r="B54" s="82"/>
      <c r="C54" s="83">
        <v>31</v>
      </c>
      <c r="D54" s="83" t="s">
        <v>143</v>
      </c>
      <c r="E54" s="149"/>
      <c r="F54" s="150"/>
      <c r="G54" s="150"/>
      <c r="H54" s="150"/>
      <c r="I54" s="150"/>
    </row>
    <row r="55" spans="1:9" x14ac:dyDescent="0.25">
      <c r="A55" s="82"/>
      <c r="B55" s="82"/>
      <c r="C55" s="83">
        <v>44</v>
      </c>
      <c r="D55" s="83" t="s">
        <v>138</v>
      </c>
      <c r="E55" s="149">
        <v>27850.09</v>
      </c>
      <c r="F55" s="149">
        <f>F51-F53</f>
        <v>31725.86</v>
      </c>
      <c r="G55" s="149">
        <f t="shared" ref="G55:H55" si="29">G51</f>
        <v>28000</v>
      </c>
      <c r="H55" s="149">
        <f t="shared" si="29"/>
        <v>28500</v>
      </c>
      <c r="I55" s="149">
        <f t="shared" ref="I55" si="30">I51</f>
        <v>28950</v>
      </c>
    </row>
    <row r="56" spans="1:9" x14ac:dyDescent="0.25">
      <c r="A56" s="84"/>
      <c r="B56" s="82"/>
      <c r="C56" s="83">
        <v>51</v>
      </c>
      <c r="D56" s="83" t="s">
        <v>109</v>
      </c>
      <c r="E56" s="149"/>
      <c r="F56" s="150"/>
      <c r="G56" s="150"/>
      <c r="H56" s="151"/>
      <c r="I56" s="151"/>
    </row>
    <row r="57" spans="1:9" x14ac:dyDescent="0.25">
      <c r="A57" s="84"/>
      <c r="B57" s="82"/>
      <c r="C57" s="83">
        <v>43</v>
      </c>
      <c r="D57" s="83" t="s">
        <v>40</v>
      </c>
      <c r="E57" s="149"/>
      <c r="F57" s="150"/>
      <c r="G57" s="150"/>
      <c r="H57" s="151"/>
      <c r="I57" s="151"/>
    </row>
    <row r="58" spans="1:9" x14ac:dyDescent="0.25">
      <c r="A58" s="84"/>
      <c r="B58" s="82"/>
      <c r="C58" s="83">
        <v>52</v>
      </c>
      <c r="D58" s="83" t="s">
        <v>39</v>
      </c>
      <c r="E58" s="150"/>
      <c r="F58" s="150"/>
      <c r="G58" s="150"/>
      <c r="H58" s="151"/>
      <c r="I58" s="151"/>
    </row>
    <row r="59" spans="1:9" s="95" customFormat="1" x14ac:dyDescent="0.25">
      <c r="A59" s="153"/>
      <c r="B59" s="154" t="s">
        <v>132</v>
      </c>
      <c r="C59" s="155"/>
      <c r="D59" s="155"/>
      <c r="E59" s="156">
        <f t="shared" ref="E59:H59" si="31">SUM(E11+E27+E36+E49)</f>
        <v>559493.71</v>
      </c>
      <c r="F59" s="156">
        <f t="shared" si="31"/>
        <v>558890</v>
      </c>
      <c r="G59" s="156">
        <f t="shared" si="31"/>
        <v>601550</v>
      </c>
      <c r="H59" s="156">
        <f t="shared" si="31"/>
        <v>609400</v>
      </c>
      <c r="I59" s="156">
        <f t="shared" ref="I59" si="32">SUM(I11+I27+I36+I49)</f>
        <v>614263</v>
      </c>
    </row>
    <row r="60" spans="1:9" s="95" customFormat="1" x14ac:dyDescent="0.25">
      <c r="A60" s="157"/>
      <c r="B60" s="158"/>
      <c r="C60" s="159"/>
      <c r="D60" s="159"/>
      <c r="E60" s="160"/>
      <c r="F60" s="160"/>
      <c r="G60" s="160"/>
      <c r="H60" s="160"/>
      <c r="I60" s="160"/>
    </row>
    <row r="61" spans="1:9" s="95" customFormat="1" x14ac:dyDescent="0.25">
      <c r="A61" s="157"/>
      <c r="B61" s="158"/>
      <c r="C61" s="159"/>
      <c r="D61" s="159"/>
      <c r="E61" s="160"/>
      <c r="F61" s="160"/>
      <c r="G61" s="160"/>
      <c r="H61" s="160"/>
      <c r="I61" s="160"/>
    </row>
    <row r="62" spans="1:9" s="95" customFormat="1" x14ac:dyDescent="0.25">
      <c r="A62" s="157"/>
      <c r="B62" s="158"/>
      <c r="C62" s="159"/>
      <c r="D62" s="159"/>
      <c r="E62" s="160"/>
      <c r="F62" s="160"/>
      <c r="G62" s="160"/>
      <c r="H62" s="160"/>
      <c r="I62" s="160"/>
    </row>
    <row r="64" spans="1:9" x14ac:dyDescent="0.25">
      <c r="A64" s="224" t="s">
        <v>14</v>
      </c>
      <c r="B64" s="225"/>
      <c r="C64" s="225"/>
      <c r="D64" s="225"/>
      <c r="E64" s="225"/>
      <c r="F64" s="225"/>
      <c r="G64" s="225"/>
      <c r="H64" s="225"/>
      <c r="I64" s="184"/>
    </row>
    <row r="65" spans="1:9" x14ac:dyDescent="0.25">
      <c r="A65" s="125"/>
      <c r="B65" s="125"/>
      <c r="C65" s="125"/>
      <c r="D65" s="125"/>
      <c r="E65" s="125"/>
      <c r="F65" s="125"/>
      <c r="G65" s="5"/>
      <c r="H65" s="5"/>
      <c r="I65" s="5"/>
    </row>
    <row r="66" spans="1:9" ht="25.5" x14ac:dyDescent="0.25">
      <c r="A66" s="20" t="s">
        <v>9</v>
      </c>
      <c r="B66" s="19" t="s">
        <v>10</v>
      </c>
      <c r="C66" s="19" t="s">
        <v>11</v>
      </c>
      <c r="D66" s="19" t="s">
        <v>15</v>
      </c>
      <c r="E66" s="19" t="s">
        <v>173</v>
      </c>
      <c r="F66" s="20" t="s">
        <v>36</v>
      </c>
      <c r="G66" s="20" t="s">
        <v>181</v>
      </c>
      <c r="H66" s="20" t="s">
        <v>37</v>
      </c>
      <c r="I66" s="20" t="s">
        <v>171</v>
      </c>
    </row>
    <row r="67" spans="1:9" x14ac:dyDescent="0.25">
      <c r="A67" s="85">
        <v>3</v>
      </c>
      <c r="B67" s="85"/>
      <c r="C67" s="85"/>
      <c r="D67" s="116" t="s">
        <v>16</v>
      </c>
      <c r="E67" s="98">
        <f t="shared" ref="E67:H67" si="33">SUM(E68+E84+E124+E134)</f>
        <v>556150.0199999999</v>
      </c>
      <c r="F67" s="98">
        <f>SUM(F68+F84+F124+F134)</f>
        <v>556598</v>
      </c>
      <c r="G67" s="98">
        <f>SUM(G68+G84+G124+G134)</f>
        <v>597065</v>
      </c>
      <c r="H67" s="98">
        <f t="shared" si="33"/>
        <v>604865</v>
      </c>
      <c r="I67" s="98">
        <f>SUM(I68+I84+I124+I134)</f>
        <v>609728</v>
      </c>
    </row>
    <row r="68" spans="1:9" x14ac:dyDescent="0.25">
      <c r="A68" s="77"/>
      <c r="B68" s="78">
        <v>31</v>
      </c>
      <c r="C68" s="78"/>
      <c r="D68" s="47" t="s">
        <v>17</v>
      </c>
      <c r="E68" s="126">
        <f>SUM(E69,E73,E75)</f>
        <v>466945.88999999996</v>
      </c>
      <c r="F68" s="126">
        <f t="shared" ref="F68:H68" si="34">SUM(F69,F73,F75)</f>
        <v>462775</v>
      </c>
      <c r="G68" s="126">
        <f t="shared" si="34"/>
        <v>511208</v>
      </c>
      <c r="H68" s="126">
        <f t="shared" si="34"/>
        <v>517542</v>
      </c>
      <c r="I68" s="126">
        <f t="shared" ref="I68" si="35">SUM(I69,I73,I75)</f>
        <v>520515</v>
      </c>
    </row>
    <row r="69" spans="1:9" x14ac:dyDescent="0.25">
      <c r="A69" s="73"/>
      <c r="B69" s="74">
        <v>311</v>
      </c>
      <c r="C69" s="74"/>
      <c r="D69" s="45" t="s">
        <v>44</v>
      </c>
      <c r="E69" s="117">
        <f>SUM(E70:E72)</f>
        <v>389085.23</v>
      </c>
      <c r="F69" s="117">
        <f t="shared" ref="F69:H69" si="36">SUM(F70:F72)</f>
        <v>386094</v>
      </c>
      <c r="G69" s="117">
        <f t="shared" si="36"/>
        <v>425708</v>
      </c>
      <c r="H69" s="117">
        <f t="shared" si="36"/>
        <v>430542</v>
      </c>
      <c r="I69" s="117">
        <f t="shared" ref="I69" si="37">SUM(I70:I72)</f>
        <v>432465</v>
      </c>
    </row>
    <row r="70" spans="1:9" x14ac:dyDescent="0.25">
      <c r="A70" s="12"/>
      <c r="B70" s="12">
        <v>3111</v>
      </c>
      <c r="C70" s="13"/>
      <c r="D70" s="101" t="s">
        <v>56</v>
      </c>
      <c r="E70" s="97">
        <v>389085.23</v>
      </c>
      <c r="F70" s="118">
        <f>1094+385000</f>
        <v>386094</v>
      </c>
      <c r="G70" s="118">
        <f>430000-4485+193</f>
        <v>425708</v>
      </c>
      <c r="H70" s="118">
        <f>435000+77-4535</f>
        <v>430542</v>
      </c>
      <c r="I70" s="118">
        <f>437000-4535</f>
        <v>432465</v>
      </c>
    </row>
    <row r="71" spans="1:9" x14ac:dyDescent="0.25">
      <c r="A71" s="12"/>
      <c r="B71" s="12">
        <v>3113</v>
      </c>
      <c r="C71" s="13"/>
      <c r="D71" s="101" t="s">
        <v>57</v>
      </c>
      <c r="E71" s="97"/>
      <c r="F71" s="118"/>
      <c r="G71" s="118"/>
      <c r="H71" s="118"/>
      <c r="I71" s="118"/>
    </row>
    <row r="72" spans="1:9" x14ac:dyDescent="0.25">
      <c r="A72" s="12"/>
      <c r="B72" s="12">
        <v>3114</v>
      </c>
      <c r="C72" s="13"/>
      <c r="D72" s="101" t="s">
        <v>58</v>
      </c>
      <c r="E72" s="97"/>
      <c r="F72" s="118"/>
      <c r="G72" s="118"/>
      <c r="H72" s="118"/>
      <c r="I72" s="118"/>
    </row>
    <row r="73" spans="1:9" x14ac:dyDescent="0.25">
      <c r="A73" s="75"/>
      <c r="B73" s="75">
        <v>312</v>
      </c>
      <c r="C73" s="76"/>
      <c r="D73" s="45" t="s">
        <v>59</v>
      </c>
      <c r="E73" s="119">
        <f>E74</f>
        <v>13612.79</v>
      </c>
      <c r="F73" s="119">
        <f t="shared" ref="F73:I73" si="38">F74</f>
        <v>15500</v>
      </c>
      <c r="G73" s="119">
        <f t="shared" si="38"/>
        <v>15500</v>
      </c>
      <c r="H73" s="119">
        <f t="shared" si="38"/>
        <v>16000</v>
      </c>
      <c r="I73" s="119">
        <f t="shared" si="38"/>
        <v>16000</v>
      </c>
    </row>
    <row r="74" spans="1:9" x14ac:dyDescent="0.25">
      <c r="A74" s="12"/>
      <c r="B74" s="12">
        <v>3121</v>
      </c>
      <c r="C74" s="13"/>
      <c r="D74" s="101" t="s">
        <v>60</v>
      </c>
      <c r="E74" s="97">
        <v>13612.79</v>
      </c>
      <c r="F74" s="118">
        <v>15500</v>
      </c>
      <c r="G74" s="118">
        <v>15500</v>
      </c>
      <c r="H74" s="118">
        <v>16000</v>
      </c>
      <c r="I74" s="118">
        <v>16000</v>
      </c>
    </row>
    <row r="75" spans="1:9" x14ac:dyDescent="0.25">
      <c r="A75" s="75"/>
      <c r="B75" s="75">
        <v>313</v>
      </c>
      <c r="C75" s="76"/>
      <c r="D75" s="45" t="s">
        <v>45</v>
      </c>
      <c r="E75" s="117">
        <f>SUM(E76:E77)</f>
        <v>64247.87</v>
      </c>
      <c r="F75" s="117">
        <f t="shared" ref="F75:H75" si="39">SUM(F76:F77)</f>
        <v>61181</v>
      </c>
      <c r="G75" s="117">
        <f t="shared" si="39"/>
        <v>70000</v>
      </c>
      <c r="H75" s="117">
        <f t="shared" si="39"/>
        <v>71000</v>
      </c>
      <c r="I75" s="117">
        <f t="shared" ref="I75" si="40">SUM(I76:I77)</f>
        <v>72050</v>
      </c>
    </row>
    <row r="76" spans="1:9" ht="25.5" x14ac:dyDescent="0.25">
      <c r="A76" s="12"/>
      <c r="B76" s="12">
        <v>3131</v>
      </c>
      <c r="C76" s="13"/>
      <c r="D76" s="101" t="s">
        <v>61</v>
      </c>
      <c r="E76" s="97"/>
      <c r="F76" s="118"/>
      <c r="G76" s="118"/>
      <c r="H76" s="118"/>
      <c r="I76" s="118"/>
    </row>
    <row r="77" spans="1:9" ht="25.5" x14ac:dyDescent="0.25">
      <c r="A77" s="12"/>
      <c r="B77" s="12">
        <v>3132</v>
      </c>
      <c r="C77" s="13"/>
      <c r="D77" s="101" t="s">
        <v>62</v>
      </c>
      <c r="E77" s="97">
        <v>64247.87</v>
      </c>
      <c r="F77" s="118">
        <v>61181</v>
      </c>
      <c r="G77" s="118">
        <v>70000</v>
      </c>
      <c r="H77" s="118">
        <v>71000</v>
      </c>
      <c r="I77" s="118">
        <v>72050</v>
      </c>
    </row>
    <row r="78" spans="1:9" x14ac:dyDescent="0.25">
      <c r="A78" s="82"/>
      <c r="B78" s="82"/>
      <c r="C78" s="83">
        <v>11</v>
      </c>
      <c r="D78" s="83" t="s">
        <v>13</v>
      </c>
      <c r="E78" s="120">
        <v>1274.1400000000001</v>
      </c>
      <c r="F78" s="121">
        <v>1275</v>
      </c>
      <c r="G78" s="121"/>
      <c r="H78" s="121"/>
      <c r="I78" s="121"/>
    </row>
    <row r="79" spans="1:9" x14ac:dyDescent="0.25">
      <c r="A79" s="82"/>
      <c r="B79" s="82"/>
      <c r="C79" s="83">
        <v>31</v>
      </c>
      <c r="D79" s="83" t="s">
        <v>143</v>
      </c>
      <c r="E79" s="120"/>
      <c r="F79" s="121"/>
      <c r="G79" s="121"/>
      <c r="H79" s="121"/>
      <c r="I79" s="121"/>
    </row>
    <row r="80" spans="1:9" x14ac:dyDescent="0.25">
      <c r="A80" s="82"/>
      <c r="B80" s="82"/>
      <c r="C80" s="83">
        <v>44</v>
      </c>
      <c r="D80" s="83" t="s">
        <v>138</v>
      </c>
      <c r="E80" s="120"/>
      <c r="F80" s="121"/>
      <c r="G80" s="121"/>
      <c r="H80" s="121"/>
      <c r="I80" s="121"/>
    </row>
    <row r="81" spans="1:9" x14ac:dyDescent="0.25">
      <c r="A81" s="84"/>
      <c r="B81" s="82"/>
      <c r="C81" s="83">
        <v>51</v>
      </c>
      <c r="D81" s="83" t="s">
        <v>109</v>
      </c>
      <c r="E81" s="120"/>
      <c r="F81" s="121"/>
      <c r="G81" s="121"/>
      <c r="H81" s="122"/>
      <c r="I81" s="122"/>
    </row>
    <row r="82" spans="1:9" x14ac:dyDescent="0.25">
      <c r="A82" s="84"/>
      <c r="B82" s="82"/>
      <c r="C82" s="83">
        <v>43</v>
      </c>
      <c r="D82" s="83" t="s">
        <v>40</v>
      </c>
      <c r="E82" s="120">
        <v>19.91</v>
      </c>
      <c r="F82" s="121"/>
      <c r="G82" s="121"/>
      <c r="H82" s="122"/>
      <c r="I82" s="122"/>
    </row>
    <row r="83" spans="1:9" x14ac:dyDescent="0.25">
      <c r="A83" s="84"/>
      <c r="B83" s="82"/>
      <c r="C83" s="83">
        <v>52</v>
      </c>
      <c r="D83" s="83" t="s">
        <v>39</v>
      </c>
      <c r="E83" s="120">
        <v>465651.84</v>
      </c>
      <c r="F83" s="121">
        <v>461500</v>
      </c>
      <c r="G83" s="121">
        <v>511208</v>
      </c>
      <c r="H83" s="122">
        <v>517542</v>
      </c>
      <c r="I83" s="122">
        <v>520515</v>
      </c>
    </row>
    <row r="84" spans="1:9" x14ac:dyDescent="0.25">
      <c r="A84" s="79"/>
      <c r="B84" s="80">
        <v>32</v>
      </c>
      <c r="C84" s="81"/>
      <c r="D84" s="47" t="s">
        <v>28</v>
      </c>
      <c r="E84" s="126">
        <f>SUM(E85,E90,E98,E108,E110)</f>
        <v>82155.159999999989</v>
      </c>
      <c r="F84" s="126">
        <f t="shared" ref="F84:H84" si="41">SUM(F85,F90,F98,F108,F110)</f>
        <v>89413</v>
      </c>
      <c r="G84" s="126">
        <f t="shared" si="41"/>
        <v>81837</v>
      </c>
      <c r="H84" s="126">
        <f t="shared" si="41"/>
        <v>83183</v>
      </c>
      <c r="I84" s="126">
        <f>SUM(I85,I90,I98,I108,I110)</f>
        <v>84943</v>
      </c>
    </row>
    <row r="85" spans="1:9" x14ac:dyDescent="0.25">
      <c r="A85" s="67"/>
      <c r="B85" s="68">
        <v>321</v>
      </c>
      <c r="C85" s="66"/>
      <c r="D85" s="45" t="s">
        <v>46</v>
      </c>
      <c r="E85" s="117">
        <f t="shared" ref="E85:H85" si="42">SUM(E86:E89)</f>
        <v>21588.170000000002</v>
      </c>
      <c r="F85" s="117">
        <f t="shared" si="42"/>
        <v>21750</v>
      </c>
      <c r="G85" s="117">
        <f t="shared" si="42"/>
        <v>20425</v>
      </c>
      <c r="H85" s="123">
        <f t="shared" si="42"/>
        <v>21285</v>
      </c>
      <c r="I85" s="123">
        <f t="shared" ref="I85" si="43">SUM(I86:I89)</f>
        <v>21425</v>
      </c>
    </row>
    <row r="86" spans="1:9" x14ac:dyDescent="0.25">
      <c r="A86" s="63"/>
      <c r="B86" s="16">
        <v>3211</v>
      </c>
      <c r="C86" s="13"/>
      <c r="D86" s="101" t="s">
        <v>63</v>
      </c>
      <c r="E86" s="118">
        <v>1537.99</v>
      </c>
      <c r="F86" s="118">
        <v>1530</v>
      </c>
      <c r="G86" s="118">
        <v>2000</v>
      </c>
      <c r="H86" s="124">
        <v>2000</v>
      </c>
      <c r="I86" s="124">
        <v>2100</v>
      </c>
    </row>
    <row r="87" spans="1:9" ht="25.5" x14ac:dyDescent="0.25">
      <c r="A87" s="63"/>
      <c r="B87" s="12">
        <v>3212</v>
      </c>
      <c r="C87" s="13"/>
      <c r="D87" s="101" t="s">
        <v>64</v>
      </c>
      <c r="E87" s="118">
        <v>18594.22</v>
      </c>
      <c r="F87" s="118">
        <v>18600</v>
      </c>
      <c r="G87" s="118">
        <v>17000</v>
      </c>
      <c r="H87" s="124">
        <v>17800</v>
      </c>
      <c r="I87" s="124">
        <v>17800</v>
      </c>
    </row>
    <row r="88" spans="1:9" x14ac:dyDescent="0.25">
      <c r="A88" s="63"/>
      <c r="B88" s="12">
        <v>3213</v>
      </c>
      <c r="C88" s="13"/>
      <c r="D88" s="101" t="s">
        <v>65</v>
      </c>
      <c r="E88" s="118">
        <v>208.37</v>
      </c>
      <c r="F88" s="118">
        <v>220</v>
      </c>
      <c r="G88" s="118">
        <v>225</v>
      </c>
      <c r="H88" s="124">
        <v>225</v>
      </c>
      <c r="I88" s="124">
        <v>225</v>
      </c>
    </row>
    <row r="89" spans="1:9" ht="25.5" x14ac:dyDescent="0.25">
      <c r="A89" s="63"/>
      <c r="B89" s="12">
        <v>3214</v>
      </c>
      <c r="C89" s="13"/>
      <c r="D89" s="101" t="s">
        <v>66</v>
      </c>
      <c r="E89" s="118">
        <v>1247.5899999999999</v>
      </c>
      <c r="F89" s="118">
        <v>1400</v>
      </c>
      <c r="G89" s="118">
        <v>1200</v>
      </c>
      <c r="H89" s="124">
        <v>1260</v>
      </c>
      <c r="I89" s="124">
        <v>1300</v>
      </c>
    </row>
    <row r="90" spans="1:9" x14ac:dyDescent="0.25">
      <c r="A90" s="127"/>
      <c r="B90" s="65">
        <v>322</v>
      </c>
      <c r="C90" s="66"/>
      <c r="D90" s="45" t="s">
        <v>47</v>
      </c>
      <c r="E90" s="128">
        <f t="shared" ref="E90:H90" si="44">SUM(E91:E97)</f>
        <v>31483.72</v>
      </c>
      <c r="F90" s="128">
        <f t="shared" si="44"/>
        <v>45160</v>
      </c>
      <c r="G90" s="128">
        <f t="shared" si="44"/>
        <v>40035</v>
      </c>
      <c r="H90" s="128">
        <f t="shared" si="44"/>
        <v>40366</v>
      </c>
      <c r="I90" s="128">
        <f t="shared" ref="I90" si="45">SUM(I91:I97)</f>
        <v>41856</v>
      </c>
    </row>
    <row r="91" spans="1:9" ht="25.5" x14ac:dyDescent="0.25">
      <c r="A91" s="129"/>
      <c r="B91" s="12">
        <v>3221</v>
      </c>
      <c r="C91" s="13"/>
      <c r="D91" s="101" t="s">
        <v>67</v>
      </c>
      <c r="E91" s="130">
        <v>4165.05</v>
      </c>
      <c r="F91" s="130">
        <v>4650</v>
      </c>
      <c r="G91" s="130">
        <v>4775</v>
      </c>
      <c r="H91" s="130">
        <v>4761</v>
      </c>
      <c r="I91" s="130">
        <v>4761</v>
      </c>
    </row>
    <row r="92" spans="1:9" x14ac:dyDescent="0.25">
      <c r="A92" s="131"/>
      <c r="B92" s="12">
        <v>3222</v>
      </c>
      <c r="C92" s="13"/>
      <c r="D92" s="101" t="s">
        <v>68</v>
      </c>
      <c r="E92" s="130">
        <v>14032.83</v>
      </c>
      <c r="F92" s="130">
        <f>230+13200+1000+13000</f>
        <v>27430</v>
      </c>
      <c r="G92" s="130">
        <v>24200</v>
      </c>
      <c r="H92" s="130">
        <v>24500</v>
      </c>
      <c r="I92" s="130">
        <f>26000-360</f>
        <v>25640</v>
      </c>
    </row>
    <row r="93" spans="1:9" x14ac:dyDescent="0.25">
      <c r="A93" s="131"/>
      <c r="B93" s="64">
        <v>3223</v>
      </c>
      <c r="C93" s="15"/>
      <c r="D93" s="101" t="s">
        <v>69</v>
      </c>
      <c r="E93" s="130">
        <v>9114.94</v>
      </c>
      <c r="F93" s="130">
        <v>8930</v>
      </c>
      <c r="G93" s="130">
        <v>7500</v>
      </c>
      <c r="H93" s="130">
        <v>7500</v>
      </c>
      <c r="I93" s="130">
        <v>7800</v>
      </c>
    </row>
    <row r="94" spans="1:9" ht="25.5" x14ac:dyDescent="0.25">
      <c r="A94" s="131"/>
      <c r="B94" s="16">
        <v>3224</v>
      </c>
      <c r="C94" s="16"/>
      <c r="D94" s="101" t="s">
        <v>70</v>
      </c>
      <c r="E94" s="130">
        <v>1682.86</v>
      </c>
      <c r="F94" s="130">
        <v>2150</v>
      </c>
      <c r="G94" s="130">
        <v>1500</v>
      </c>
      <c r="H94" s="130">
        <v>1500</v>
      </c>
      <c r="I94" s="130">
        <v>1600</v>
      </c>
    </row>
    <row r="95" spans="1:9" x14ac:dyDescent="0.25">
      <c r="A95" s="131"/>
      <c r="B95" s="16">
        <v>3225</v>
      </c>
      <c r="C95" s="13"/>
      <c r="D95" s="101" t="s">
        <v>71</v>
      </c>
      <c r="E95" s="130">
        <v>2340.83</v>
      </c>
      <c r="F95" s="130">
        <f>500+1350</f>
        <v>1850</v>
      </c>
      <c r="G95" s="130">
        <v>1906</v>
      </c>
      <c r="H95" s="130">
        <v>1952</v>
      </c>
      <c r="I95" s="130">
        <v>1902</v>
      </c>
    </row>
    <row r="96" spans="1:9" ht="25.5" x14ac:dyDescent="0.25">
      <c r="A96" s="131"/>
      <c r="B96" s="132">
        <v>3226</v>
      </c>
      <c r="C96" s="131"/>
      <c r="D96" s="101" t="s">
        <v>72</v>
      </c>
      <c r="E96" s="130"/>
      <c r="F96" s="130"/>
      <c r="G96" s="130"/>
      <c r="H96" s="130"/>
      <c r="I96" s="130"/>
    </row>
    <row r="97" spans="1:9" ht="25.5" x14ac:dyDescent="0.25">
      <c r="A97" s="131"/>
      <c r="B97" s="132">
        <v>3227</v>
      </c>
      <c r="C97" s="131"/>
      <c r="D97" s="101" t="s">
        <v>73</v>
      </c>
      <c r="E97" s="130">
        <v>147.21</v>
      </c>
      <c r="F97" s="130">
        <v>150</v>
      </c>
      <c r="G97" s="130">
        <v>154</v>
      </c>
      <c r="H97" s="130">
        <v>153</v>
      </c>
      <c r="I97" s="130">
        <v>153</v>
      </c>
    </row>
    <row r="98" spans="1:9" x14ac:dyDescent="0.25">
      <c r="A98" s="133"/>
      <c r="B98" s="134">
        <v>323</v>
      </c>
      <c r="C98" s="133"/>
      <c r="D98" s="45" t="s">
        <v>48</v>
      </c>
      <c r="E98" s="128">
        <f t="shared" ref="E98:H98" si="46">SUM(E99:E107)</f>
        <v>14926.29</v>
      </c>
      <c r="F98" s="128">
        <f t="shared" si="46"/>
        <v>14933</v>
      </c>
      <c r="G98" s="128">
        <f t="shared" si="46"/>
        <v>13887</v>
      </c>
      <c r="H98" s="128">
        <f t="shared" si="46"/>
        <v>13992</v>
      </c>
      <c r="I98" s="128">
        <f t="shared" ref="I98" si="47">SUM(I99:I107)</f>
        <v>14072</v>
      </c>
    </row>
    <row r="99" spans="1:9" x14ac:dyDescent="0.25">
      <c r="A99" s="135"/>
      <c r="B99" s="132">
        <v>3231</v>
      </c>
      <c r="C99" s="131"/>
      <c r="D99" s="101" t="s">
        <v>74</v>
      </c>
      <c r="E99" s="130">
        <v>4559.17</v>
      </c>
      <c r="F99" s="130">
        <v>4320</v>
      </c>
      <c r="G99" s="130">
        <v>3700</v>
      </c>
      <c r="H99" s="130">
        <v>3800</v>
      </c>
      <c r="I99" s="130">
        <v>3800</v>
      </c>
    </row>
    <row r="100" spans="1:9" ht="25.5" x14ac:dyDescent="0.25">
      <c r="A100" s="131"/>
      <c r="B100" s="132">
        <v>3232</v>
      </c>
      <c r="C100" s="131"/>
      <c r="D100" s="101" t="s">
        <v>75</v>
      </c>
      <c r="E100" s="130">
        <v>734.26</v>
      </c>
      <c r="F100" s="130">
        <v>2120</v>
      </c>
      <c r="G100" s="130">
        <v>2180</v>
      </c>
      <c r="H100" s="130">
        <v>2200</v>
      </c>
      <c r="I100" s="130">
        <v>2180</v>
      </c>
    </row>
    <row r="101" spans="1:9" x14ac:dyDescent="0.25">
      <c r="A101" s="131"/>
      <c r="B101" s="132">
        <v>3233</v>
      </c>
      <c r="C101" s="131"/>
      <c r="D101" s="101" t="s">
        <v>76</v>
      </c>
      <c r="E101" s="130">
        <v>127.41</v>
      </c>
      <c r="F101" s="130">
        <v>128</v>
      </c>
      <c r="G101" s="130">
        <v>128</v>
      </c>
      <c r="H101" s="130">
        <v>128</v>
      </c>
      <c r="I101" s="130">
        <v>128</v>
      </c>
    </row>
    <row r="102" spans="1:9" x14ac:dyDescent="0.25">
      <c r="A102" s="131"/>
      <c r="B102" s="132">
        <v>3234</v>
      </c>
      <c r="C102" s="131"/>
      <c r="D102" s="101" t="s">
        <v>77</v>
      </c>
      <c r="E102" s="130">
        <v>3611.43</v>
      </c>
      <c r="F102" s="130">
        <v>3320</v>
      </c>
      <c r="G102" s="130">
        <v>2700</v>
      </c>
      <c r="H102" s="130">
        <v>2700</v>
      </c>
      <c r="I102" s="130">
        <v>2800</v>
      </c>
    </row>
    <row r="103" spans="1:9" x14ac:dyDescent="0.25">
      <c r="A103" s="131"/>
      <c r="B103" s="132">
        <v>3235</v>
      </c>
      <c r="C103" s="131"/>
      <c r="D103" s="101" t="s">
        <v>78</v>
      </c>
      <c r="E103" s="130"/>
      <c r="F103" s="130"/>
      <c r="G103" s="130"/>
      <c r="H103" s="130"/>
      <c r="I103" s="130"/>
    </row>
    <row r="104" spans="1:9" ht="25.5" x14ac:dyDescent="0.25">
      <c r="A104" s="131"/>
      <c r="B104" s="132">
        <v>3236</v>
      </c>
      <c r="C104" s="131"/>
      <c r="D104" s="101" t="s">
        <v>79</v>
      </c>
      <c r="E104" s="130">
        <v>1265.04</v>
      </c>
      <c r="F104" s="130">
        <v>2655</v>
      </c>
      <c r="G104" s="130">
        <v>2727</v>
      </c>
      <c r="H104" s="130">
        <v>2719</v>
      </c>
      <c r="I104" s="130">
        <v>2719</v>
      </c>
    </row>
    <row r="105" spans="1:9" x14ac:dyDescent="0.25">
      <c r="A105" s="131"/>
      <c r="B105" s="132">
        <v>3237</v>
      </c>
      <c r="C105" s="131"/>
      <c r="D105" s="101" t="s">
        <v>80</v>
      </c>
      <c r="E105" s="130"/>
      <c r="F105" s="130"/>
      <c r="G105" s="130"/>
      <c r="H105" s="130"/>
      <c r="I105" s="130"/>
    </row>
    <row r="106" spans="1:9" x14ac:dyDescent="0.25">
      <c r="A106" s="131"/>
      <c r="B106" s="132">
        <v>3238</v>
      </c>
      <c r="C106" s="131"/>
      <c r="D106" s="101" t="s">
        <v>81</v>
      </c>
      <c r="E106" s="130">
        <v>913.55</v>
      </c>
      <c r="F106" s="130">
        <v>1090</v>
      </c>
      <c r="G106" s="130">
        <v>1120</v>
      </c>
      <c r="H106" s="130">
        <v>1116</v>
      </c>
      <c r="I106" s="130">
        <v>1116</v>
      </c>
    </row>
    <row r="107" spans="1:9" x14ac:dyDescent="0.25">
      <c r="A107" s="131"/>
      <c r="B107" s="132">
        <v>3239</v>
      </c>
      <c r="C107" s="131"/>
      <c r="D107" s="101" t="s">
        <v>82</v>
      </c>
      <c r="E107" s="130">
        <v>3715.43</v>
      </c>
      <c r="F107" s="130">
        <v>1300</v>
      </c>
      <c r="G107" s="130">
        <f>305+1027</f>
        <v>1332</v>
      </c>
      <c r="H107" s="130">
        <f>305+1024</f>
        <v>1329</v>
      </c>
      <c r="I107" s="130">
        <f>305+1024</f>
        <v>1329</v>
      </c>
    </row>
    <row r="108" spans="1:9" ht="25.5" x14ac:dyDescent="0.25">
      <c r="A108" s="133"/>
      <c r="B108" s="134">
        <v>324</v>
      </c>
      <c r="C108" s="133"/>
      <c r="D108" s="45" t="s">
        <v>83</v>
      </c>
      <c r="E108" s="128">
        <f>E109</f>
        <v>0</v>
      </c>
      <c r="F108" s="128">
        <f t="shared" ref="F108:I108" si="48">F109</f>
        <v>0</v>
      </c>
      <c r="G108" s="128">
        <f t="shared" si="48"/>
        <v>0</v>
      </c>
      <c r="H108" s="128">
        <f t="shared" si="48"/>
        <v>0</v>
      </c>
      <c r="I108" s="128">
        <f t="shared" si="48"/>
        <v>0</v>
      </c>
    </row>
    <row r="109" spans="1:9" ht="25.5" x14ac:dyDescent="0.25">
      <c r="A109" s="135"/>
      <c r="B109" s="136">
        <v>3241</v>
      </c>
      <c r="C109" s="135"/>
      <c r="D109" s="101" t="s">
        <v>111</v>
      </c>
      <c r="E109" s="137">
        <v>0</v>
      </c>
      <c r="F109" s="137"/>
      <c r="G109" s="137"/>
      <c r="H109" s="137"/>
      <c r="I109" s="137"/>
    </row>
    <row r="110" spans="1:9" ht="25.5" x14ac:dyDescent="0.25">
      <c r="A110" s="133"/>
      <c r="B110" s="134">
        <v>329</v>
      </c>
      <c r="C110" s="133"/>
      <c r="D110" s="45" t="s">
        <v>84</v>
      </c>
      <c r="E110" s="128">
        <f>SUM(E111:E117)</f>
        <v>14156.98</v>
      </c>
      <c r="F110" s="128">
        <f t="shared" ref="F110:H110" si="49">SUM(F111:F117)</f>
        <v>7570</v>
      </c>
      <c r="G110" s="128">
        <f t="shared" si="49"/>
        <v>7490</v>
      </c>
      <c r="H110" s="128">
        <f t="shared" si="49"/>
        <v>7540</v>
      </c>
      <c r="I110" s="128">
        <f t="shared" ref="I110" si="50">SUM(I111:I117)</f>
        <v>7590</v>
      </c>
    </row>
    <row r="111" spans="1:9" ht="38.25" x14ac:dyDescent="0.25">
      <c r="A111" s="135"/>
      <c r="B111" s="132">
        <v>3291</v>
      </c>
      <c r="C111" s="131"/>
      <c r="D111" s="101" t="s">
        <v>85</v>
      </c>
      <c r="E111" s="130"/>
      <c r="F111" s="130"/>
      <c r="G111" s="130"/>
      <c r="H111" s="130"/>
      <c r="I111" s="130"/>
    </row>
    <row r="112" spans="1:9" x14ac:dyDescent="0.25">
      <c r="A112" s="131"/>
      <c r="B112" s="132">
        <v>3292</v>
      </c>
      <c r="C112" s="131"/>
      <c r="D112" s="101" t="s">
        <v>86</v>
      </c>
      <c r="E112" s="130"/>
      <c r="F112" s="130"/>
      <c r="G112" s="130"/>
      <c r="H112" s="130"/>
      <c r="I112" s="130"/>
    </row>
    <row r="113" spans="1:11" x14ac:dyDescent="0.25">
      <c r="A113" s="131"/>
      <c r="B113" s="132">
        <v>3293</v>
      </c>
      <c r="C113" s="131"/>
      <c r="D113" s="101" t="s">
        <v>87</v>
      </c>
      <c r="E113" s="130"/>
      <c r="F113" s="130"/>
      <c r="G113" s="130"/>
      <c r="H113" s="130"/>
      <c r="I113" s="130"/>
    </row>
    <row r="114" spans="1:11" x14ac:dyDescent="0.25">
      <c r="A114" s="131"/>
      <c r="B114" s="132">
        <v>3294</v>
      </c>
      <c r="C114" s="131"/>
      <c r="D114" s="101" t="s">
        <v>88</v>
      </c>
      <c r="E114" s="130">
        <v>172.54</v>
      </c>
      <c r="F114" s="130">
        <v>170</v>
      </c>
      <c r="G114" s="130">
        <v>190</v>
      </c>
      <c r="H114" s="130">
        <v>190</v>
      </c>
      <c r="I114" s="130">
        <v>190</v>
      </c>
    </row>
    <row r="115" spans="1:11" x14ac:dyDescent="0.25">
      <c r="A115" s="131"/>
      <c r="B115" s="132">
        <v>3295</v>
      </c>
      <c r="C115" s="131"/>
      <c r="D115" s="101" t="s">
        <v>89</v>
      </c>
      <c r="E115" s="130">
        <v>1673.97</v>
      </c>
      <c r="F115" s="130">
        <v>1900</v>
      </c>
      <c r="G115" s="130">
        <v>1800</v>
      </c>
      <c r="H115" s="130">
        <v>1850</v>
      </c>
      <c r="I115" s="130">
        <v>1900</v>
      </c>
    </row>
    <row r="116" spans="1:11" x14ac:dyDescent="0.25">
      <c r="A116" s="131"/>
      <c r="B116" s="132">
        <v>3296</v>
      </c>
      <c r="C116" s="131"/>
      <c r="D116" s="101" t="s">
        <v>90</v>
      </c>
      <c r="E116" s="130">
        <v>3598.5</v>
      </c>
      <c r="F116" s="130"/>
      <c r="G116" s="130"/>
      <c r="H116" s="130"/>
      <c r="I116" s="130"/>
    </row>
    <row r="117" spans="1:11" ht="25.5" x14ac:dyDescent="0.25">
      <c r="A117" s="131"/>
      <c r="B117" s="132">
        <v>3299</v>
      </c>
      <c r="C117" s="131"/>
      <c r="D117" s="101" t="s">
        <v>49</v>
      </c>
      <c r="E117" s="130">
        <v>8711.9699999999993</v>
      </c>
      <c r="F117" s="130">
        <v>5500</v>
      </c>
      <c r="G117" s="130">
        <v>5500</v>
      </c>
      <c r="H117" s="130">
        <v>5500</v>
      </c>
      <c r="I117" s="130">
        <v>5500</v>
      </c>
    </row>
    <row r="118" spans="1:11" x14ac:dyDescent="0.25">
      <c r="A118" s="82"/>
      <c r="B118" s="82"/>
      <c r="C118" s="83">
        <v>11</v>
      </c>
      <c r="D118" s="83" t="s">
        <v>13</v>
      </c>
      <c r="E118" s="120"/>
      <c r="F118" s="121"/>
      <c r="G118" s="121"/>
      <c r="H118" s="121"/>
      <c r="I118" s="121"/>
    </row>
    <row r="119" spans="1:11" x14ac:dyDescent="0.25">
      <c r="A119" s="82"/>
      <c r="B119" s="82"/>
      <c r="C119" s="83">
        <v>31</v>
      </c>
      <c r="D119" s="83" t="s">
        <v>143</v>
      </c>
      <c r="E119" s="120">
        <v>159.27000000000001</v>
      </c>
      <c r="F119" s="121">
        <v>730</v>
      </c>
      <c r="G119" s="121">
        <v>3100</v>
      </c>
      <c r="H119" s="121">
        <v>3200</v>
      </c>
      <c r="I119" s="121">
        <v>3200</v>
      </c>
      <c r="K119" s="188"/>
    </row>
    <row r="120" spans="1:11" x14ac:dyDescent="0.25">
      <c r="A120" s="82"/>
      <c r="B120" s="82"/>
      <c r="C120" s="83">
        <v>44</v>
      </c>
      <c r="D120" s="83" t="s">
        <v>138</v>
      </c>
      <c r="E120" s="120">
        <v>30556.61</v>
      </c>
      <c r="F120" s="121">
        <v>33853</v>
      </c>
      <c r="G120" s="121">
        <v>27480</v>
      </c>
      <c r="H120" s="121">
        <v>27980</v>
      </c>
      <c r="I120" s="121">
        <v>28430</v>
      </c>
      <c r="K120" s="188"/>
    </row>
    <row r="121" spans="1:11" x14ac:dyDescent="0.25">
      <c r="A121" s="84"/>
      <c r="B121" s="82"/>
      <c r="C121" s="83">
        <v>51</v>
      </c>
      <c r="D121" s="83" t="s">
        <v>109</v>
      </c>
      <c r="E121" s="120">
        <v>1838.74</v>
      </c>
      <c r="F121" s="121">
        <v>1000</v>
      </c>
      <c r="G121" s="121"/>
      <c r="H121" s="122"/>
      <c r="I121" s="122"/>
      <c r="K121" s="188"/>
    </row>
    <row r="122" spans="1:11" x14ac:dyDescent="0.25">
      <c r="A122" s="84"/>
      <c r="B122" s="82"/>
      <c r="C122" s="83">
        <v>43</v>
      </c>
      <c r="D122" s="83" t="s">
        <v>40</v>
      </c>
      <c r="E122" s="120">
        <v>11441.18</v>
      </c>
      <c r="F122" s="121">
        <v>20330</v>
      </c>
      <c r="G122" s="121">
        <f>7500-535</f>
        <v>6965</v>
      </c>
      <c r="H122" s="122">
        <f>7600-H159</f>
        <v>7065</v>
      </c>
      <c r="I122" s="122">
        <f>7700-I159</f>
        <v>7165</v>
      </c>
    </row>
    <row r="123" spans="1:11" x14ac:dyDescent="0.25">
      <c r="A123" s="84"/>
      <c r="B123" s="82"/>
      <c r="C123" s="83">
        <v>52</v>
      </c>
      <c r="D123" s="83" t="s">
        <v>39</v>
      </c>
      <c r="E123" s="120">
        <v>24742.76</v>
      </c>
      <c r="F123" s="121">
        <f>20500+13000</f>
        <v>33500</v>
      </c>
      <c r="G123" s="121">
        <v>44292</v>
      </c>
      <c r="H123" s="121">
        <v>44938</v>
      </c>
      <c r="I123" s="121">
        <v>46148</v>
      </c>
    </row>
    <row r="124" spans="1:11" x14ac:dyDescent="0.25">
      <c r="A124" s="138"/>
      <c r="B124" s="139">
        <v>34</v>
      </c>
      <c r="C124" s="138"/>
      <c r="D124" s="47" t="s">
        <v>50</v>
      </c>
      <c r="E124" s="126">
        <f>E125</f>
        <v>3150</v>
      </c>
      <c r="F124" s="126">
        <f t="shared" ref="F124:I124" si="51">F125</f>
        <v>510</v>
      </c>
      <c r="G124" s="126">
        <f t="shared" si="51"/>
        <v>520</v>
      </c>
      <c r="H124" s="126">
        <f t="shared" si="51"/>
        <v>520</v>
      </c>
      <c r="I124" s="126">
        <f t="shared" si="51"/>
        <v>520</v>
      </c>
    </row>
    <row r="125" spans="1:11" x14ac:dyDescent="0.25">
      <c r="A125" s="133"/>
      <c r="B125" s="134">
        <v>343</v>
      </c>
      <c r="C125" s="133"/>
      <c r="D125" s="45" t="s">
        <v>51</v>
      </c>
      <c r="E125" s="128">
        <f>SUM(E126:E127)</f>
        <v>3150</v>
      </c>
      <c r="F125" s="128">
        <f t="shared" ref="F125:H125" si="52">SUM(F126:F127)</f>
        <v>510</v>
      </c>
      <c r="G125" s="128">
        <f t="shared" si="52"/>
        <v>520</v>
      </c>
      <c r="H125" s="128">
        <f t="shared" si="52"/>
        <v>520</v>
      </c>
      <c r="I125" s="128">
        <f t="shared" ref="I125" si="53">SUM(I126:I127)</f>
        <v>520</v>
      </c>
    </row>
    <row r="126" spans="1:11" ht="25.5" x14ac:dyDescent="0.25">
      <c r="A126" s="135"/>
      <c r="B126" s="132">
        <v>3431</v>
      </c>
      <c r="C126" s="131"/>
      <c r="D126" s="101" t="s">
        <v>91</v>
      </c>
      <c r="E126" s="130">
        <v>504.61</v>
      </c>
      <c r="F126" s="130">
        <v>510</v>
      </c>
      <c r="G126" s="130">
        <v>520</v>
      </c>
      <c r="H126" s="130">
        <v>520</v>
      </c>
      <c r="I126" s="130">
        <v>520</v>
      </c>
    </row>
    <row r="127" spans="1:11" x14ac:dyDescent="0.25">
      <c r="A127" s="131"/>
      <c r="B127" s="132">
        <v>3433</v>
      </c>
      <c r="C127" s="131"/>
      <c r="D127" s="101" t="s">
        <v>92</v>
      </c>
      <c r="E127" s="130">
        <v>2645.39</v>
      </c>
      <c r="F127" s="130"/>
      <c r="G127" s="130"/>
      <c r="H127" s="130"/>
      <c r="I127" s="130"/>
    </row>
    <row r="128" spans="1:11" x14ac:dyDescent="0.25">
      <c r="A128" s="82"/>
      <c r="B128" s="82"/>
      <c r="C128" s="83">
        <v>11</v>
      </c>
      <c r="D128" s="83" t="s">
        <v>13</v>
      </c>
      <c r="E128" s="120"/>
      <c r="F128" s="121"/>
      <c r="G128" s="121"/>
      <c r="H128" s="121"/>
      <c r="I128" s="121"/>
    </row>
    <row r="129" spans="1:9" x14ac:dyDescent="0.25">
      <c r="A129" s="82"/>
      <c r="B129" s="82"/>
      <c r="C129" s="83">
        <v>31</v>
      </c>
      <c r="D129" s="83" t="s">
        <v>143</v>
      </c>
      <c r="E129" s="120"/>
      <c r="F129" s="121"/>
      <c r="G129" s="121"/>
      <c r="H129" s="121"/>
      <c r="I129" s="121"/>
    </row>
    <row r="130" spans="1:9" x14ac:dyDescent="0.25">
      <c r="A130" s="82"/>
      <c r="B130" s="82"/>
      <c r="C130" s="83">
        <v>44</v>
      </c>
      <c r="D130" s="83" t="s">
        <v>138</v>
      </c>
      <c r="E130" s="144">
        <v>504.61</v>
      </c>
      <c r="F130" s="144">
        <v>510</v>
      </c>
      <c r="G130" s="144">
        <v>520</v>
      </c>
      <c r="H130" s="144">
        <v>520</v>
      </c>
      <c r="I130" s="144">
        <v>520</v>
      </c>
    </row>
    <row r="131" spans="1:9" x14ac:dyDescent="0.25">
      <c r="A131" s="84"/>
      <c r="B131" s="82"/>
      <c r="C131" s="83">
        <v>51</v>
      </c>
      <c r="D131" s="83" t="s">
        <v>109</v>
      </c>
      <c r="E131" s="120"/>
      <c r="F131" s="121"/>
      <c r="G131" s="121"/>
      <c r="H131" s="122"/>
      <c r="I131" s="122"/>
    </row>
    <row r="132" spans="1:9" x14ac:dyDescent="0.25">
      <c r="A132" s="84"/>
      <c r="B132" s="82"/>
      <c r="C132" s="83">
        <v>43</v>
      </c>
      <c r="D132" s="83" t="s">
        <v>40</v>
      </c>
      <c r="E132" s="120"/>
      <c r="F132" s="121"/>
      <c r="G132" s="121"/>
      <c r="H132" s="122"/>
      <c r="I132" s="122"/>
    </row>
    <row r="133" spans="1:9" x14ac:dyDescent="0.25">
      <c r="A133" s="84"/>
      <c r="B133" s="82"/>
      <c r="C133" s="83">
        <v>52</v>
      </c>
      <c r="D133" s="83" t="s">
        <v>39</v>
      </c>
      <c r="E133" s="120">
        <v>2645.39</v>
      </c>
      <c r="F133" s="121"/>
      <c r="G133" s="121"/>
      <c r="H133" s="122"/>
      <c r="I133" s="122"/>
    </row>
    <row r="134" spans="1:9" ht="38.25" x14ac:dyDescent="0.25">
      <c r="A134" s="138"/>
      <c r="B134" s="139">
        <v>37</v>
      </c>
      <c r="C134" s="138"/>
      <c r="D134" s="47" t="s">
        <v>52</v>
      </c>
      <c r="E134" s="126">
        <f>E135</f>
        <v>3898.97</v>
      </c>
      <c r="F134" s="126">
        <f t="shared" ref="F134:I134" si="54">F135</f>
        <v>3900</v>
      </c>
      <c r="G134" s="126">
        <f t="shared" si="54"/>
        <v>3500</v>
      </c>
      <c r="H134" s="126">
        <f t="shared" si="54"/>
        <v>3620</v>
      </c>
      <c r="I134" s="126">
        <f t="shared" si="54"/>
        <v>3750</v>
      </c>
    </row>
    <row r="135" spans="1:9" ht="25.5" x14ac:dyDescent="0.25">
      <c r="A135" s="133"/>
      <c r="B135" s="134">
        <v>372</v>
      </c>
      <c r="C135" s="133"/>
      <c r="D135" s="45" t="s">
        <v>53</v>
      </c>
      <c r="E135" s="128">
        <f>SUM(E136:E137)</f>
        <v>3898.97</v>
      </c>
      <c r="F135" s="128">
        <f t="shared" ref="F135:H135" si="55">SUM(F136:F137)</f>
        <v>3900</v>
      </c>
      <c r="G135" s="128">
        <f t="shared" si="55"/>
        <v>3500</v>
      </c>
      <c r="H135" s="128">
        <f t="shared" si="55"/>
        <v>3620</v>
      </c>
      <c r="I135" s="128">
        <f t="shared" ref="I135" si="56">SUM(I136:I137)</f>
        <v>3750</v>
      </c>
    </row>
    <row r="136" spans="1:9" ht="25.5" x14ac:dyDescent="0.25">
      <c r="A136" s="135"/>
      <c r="B136" s="132">
        <v>3721</v>
      </c>
      <c r="C136" s="131"/>
      <c r="D136" s="101" t="s">
        <v>93</v>
      </c>
      <c r="E136" s="130"/>
      <c r="F136" s="130"/>
      <c r="G136" s="130"/>
      <c r="H136" s="130"/>
      <c r="I136" s="130"/>
    </row>
    <row r="137" spans="1:9" ht="25.5" x14ac:dyDescent="0.25">
      <c r="A137" s="131"/>
      <c r="B137" s="132">
        <v>3722</v>
      </c>
      <c r="C137" s="131"/>
      <c r="D137" s="101" t="s">
        <v>94</v>
      </c>
      <c r="E137" s="130">
        <v>3898.97</v>
      </c>
      <c r="F137" s="130">
        <v>3900</v>
      </c>
      <c r="G137" s="130">
        <v>3500</v>
      </c>
      <c r="H137" s="130">
        <v>3620</v>
      </c>
      <c r="I137" s="130">
        <v>3750</v>
      </c>
    </row>
    <row r="138" spans="1:9" x14ac:dyDescent="0.25">
      <c r="A138" s="82"/>
      <c r="B138" s="82"/>
      <c r="C138" s="83">
        <v>11</v>
      </c>
      <c r="D138" s="83" t="s">
        <v>13</v>
      </c>
      <c r="E138" s="120"/>
      <c r="F138" s="121"/>
      <c r="G138" s="121"/>
      <c r="H138" s="121"/>
      <c r="I138" s="121"/>
    </row>
    <row r="139" spans="1:9" x14ac:dyDescent="0.25">
      <c r="A139" s="82"/>
      <c r="B139" s="82"/>
      <c r="C139" s="83">
        <v>31</v>
      </c>
      <c r="D139" s="83" t="s">
        <v>143</v>
      </c>
      <c r="E139" s="120"/>
      <c r="F139" s="121"/>
      <c r="G139" s="121"/>
      <c r="H139" s="121"/>
      <c r="I139" s="121"/>
    </row>
    <row r="140" spans="1:9" x14ac:dyDescent="0.25">
      <c r="A140" s="82"/>
      <c r="B140" s="82"/>
      <c r="C140" s="83">
        <v>44</v>
      </c>
      <c r="D140" s="83" t="s">
        <v>138</v>
      </c>
      <c r="E140" s="120"/>
      <c r="F140" s="121"/>
      <c r="G140" s="121"/>
      <c r="H140" s="121"/>
      <c r="I140" s="121"/>
    </row>
    <row r="141" spans="1:9" x14ac:dyDescent="0.25">
      <c r="A141" s="84"/>
      <c r="B141" s="82"/>
      <c r="C141" s="83">
        <v>51</v>
      </c>
      <c r="D141" s="83" t="s">
        <v>109</v>
      </c>
      <c r="E141" s="120"/>
      <c r="F141" s="121"/>
      <c r="G141" s="121"/>
      <c r="H141" s="122"/>
      <c r="I141" s="122"/>
    </row>
    <row r="142" spans="1:9" x14ac:dyDescent="0.25">
      <c r="A142" s="84"/>
      <c r="B142" s="82"/>
      <c r="C142" s="83">
        <v>43</v>
      </c>
      <c r="D142" s="83" t="s">
        <v>40</v>
      </c>
      <c r="E142" s="120"/>
      <c r="F142" s="121"/>
      <c r="G142" s="121"/>
      <c r="H142" s="122"/>
      <c r="I142" s="122"/>
    </row>
    <row r="143" spans="1:9" x14ac:dyDescent="0.25">
      <c r="A143" s="84"/>
      <c r="B143" s="82"/>
      <c r="C143" s="83">
        <v>52</v>
      </c>
      <c r="D143" s="83" t="s">
        <v>39</v>
      </c>
      <c r="E143" s="120">
        <f t="shared" ref="E143:H143" si="57">E137</f>
        <v>3898.97</v>
      </c>
      <c r="F143" s="120">
        <f t="shared" si="57"/>
        <v>3900</v>
      </c>
      <c r="G143" s="120">
        <f t="shared" si="57"/>
        <v>3500</v>
      </c>
      <c r="H143" s="120">
        <f t="shared" si="57"/>
        <v>3620</v>
      </c>
      <c r="I143" s="120">
        <f t="shared" ref="I143" si="58">I137</f>
        <v>3750</v>
      </c>
    </row>
    <row r="144" spans="1:9" ht="38.25" x14ac:dyDescent="0.25">
      <c r="A144" s="140"/>
      <c r="B144" s="141">
        <v>4</v>
      </c>
      <c r="C144" s="140"/>
      <c r="D144" s="86" t="s">
        <v>42</v>
      </c>
      <c r="E144" s="142">
        <f>E145</f>
        <v>3340.65</v>
      </c>
      <c r="F144" s="142">
        <f t="shared" ref="F144:I144" si="59">F145</f>
        <v>4430</v>
      </c>
      <c r="G144" s="142">
        <f t="shared" si="59"/>
        <v>4485</v>
      </c>
      <c r="H144" s="142">
        <f t="shared" si="59"/>
        <v>4535</v>
      </c>
      <c r="I144" s="142">
        <f t="shared" si="59"/>
        <v>4535</v>
      </c>
    </row>
    <row r="145" spans="1:9" ht="38.25" x14ac:dyDescent="0.25">
      <c r="A145" s="138"/>
      <c r="B145" s="139">
        <v>42</v>
      </c>
      <c r="C145" s="138"/>
      <c r="D145" s="47" t="s">
        <v>42</v>
      </c>
      <c r="E145" s="126">
        <f>SUM(E146,E153)</f>
        <v>3340.65</v>
      </c>
      <c r="F145" s="126">
        <f t="shared" ref="F145:H145" si="60">SUM(F146,F153)</f>
        <v>4430</v>
      </c>
      <c r="G145" s="126">
        <f t="shared" si="60"/>
        <v>4485</v>
      </c>
      <c r="H145" s="126">
        <f t="shared" si="60"/>
        <v>4535</v>
      </c>
      <c r="I145" s="126">
        <f t="shared" ref="I145" si="61">SUM(I146,I153)</f>
        <v>4535</v>
      </c>
    </row>
    <row r="146" spans="1:9" x14ac:dyDescent="0.25">
      <c r="A146" s="133"/>
      <c r="B146" s="134">
        <v>422</v>
      </c>
      <c r="C146" s="133"/>
      <c r="D146" s="45" t="s">
        <v>54</v>
      </c>
      <c r="E146" s="128">
        <f t="shared" ref="E146:H146" si="62">SUM(E147:E152)</f>
        <v>0</v>
      </c>
      <c r="F146" s="128">
        <f t="shared" si="62"/>
        <v>0</v>
      </c>
      <c r="G146" s="128">
        <f t="shared" si="62"/>
        <v>0</v>
      </c>
      <c r="H146" s="128">
        <f t="shared" si="62"/>
        <v>0</v>
      </c>
      <c r="I146" s="128">
        <f t="shared" ref="I146" si="63">SUM(I147:I152)</f>
        <v>0</v>
      </c>
    </row>
    <row r="147" spans="1:9" x14ac:dyDescent="0.25">
      <c r="A147" s="135"/>
      <c r="B147" s="132">
        <v>4221</v>
      </c>
      <c r="C147" s="131"/>
      <c r="D147" s="101" t="s">
        <v>95</v>
      </c>
      <c r="E147" s="130"/>
      <c r="F147" s="130"/>
      <c r="G147" s="130"/>
      <c r="H147" s="130"/>
      <c r="I147" s="130"/>
    </row>
    <row r="148" spans="1:9" x14ac:dyDescent="0.25">
      <c r="A148" s="131"/>
      <c r="B148" s="132">
        <v>4222</v>
      </c>
      <c r="C148" s="131"/>
      <c r="D148" s="101" t="s">
        <v>96</v>
      </c>
      <c r="E148" s="130"/>
      <c r="F148" s="130"/>
      <c r="G148" s="130"/>
      <c r="H148" s="130"/>
      <c r="I148" s="130"/>
    </row>
    <row r="149" spans="1:9" x14ac:dyDescent="0.25">
      <c r="A149" s="131"/>
      <c r="B149" s="132">
        <v>4223</v>
      </c>
      <c r="C149" s="131"/>
      <c r="D149" s="101" t="s">
        <v>97</v>
      </c>
      <c r="E149" s="130"/>
      <c r="F149" s="130"/>
      <c r="G149" s="130"/>
      <c r="H149" s="130"/>
      <c r="I149" s="130"/>
    </row>
    <row r="150" spans="1:9" x14ac:dyDescent="0.25">
      <c r="A150" s="131"/>
      <c r="B150" s="132">
        <v>4225</v>
      </c>
      <c r="C150" s="131"/>
      <c r="D150" s="101" t="s">
        <v>98</v>
      </c>
      <c r="E150" s="130"/>
      <c r="F150" s="130"/>
      <c r="G150" s="130"/>
      <c r="H150" s="130"/>
      <c r="I150" s="130"/>
    </row>
    <row r="151" spans="1:9" x14ac:dyDescent="0.25">
      <c r="A151" s="131"/>
      <c r="B151" s="132">
        <v>4226</v>
      </c>
      <c r="C151" s="131"/>
      <c r="D151" s="101" t="s">
        <v>99</v>
      </c>
      <c r="E151" s="130">
        <v>0</v>
      </c>
      <c r="F151" s="130"/>
      <c r="G151" s="130"/>
      <c r="H151" s="130"/>
      <c r="I151" s="130"/>
    </row>
    <row r="152" spans="1:9" ht="25.5" x14ac:dyDescent="0.25">
      <c r="A152" s="131"/>
      <c r="B152" s="132">
        <v>4227</v>
      </c>
      <c r="C152" s="131"/>
      <c r="D152" s="101" t="s">
        <v>100</v>
      </c>
      <c r="E152" s="130"/>
      <c r="F152" s="130"/>
      <c r="G152" s="130"/>
      <c r="H152" s="130"/>
      <c r="I152" s="130"/>
    </row>
    <row r="153" spans="1:9" ht="25.5" x14ac:dyDescent="0.25">
      <c r="A153" s="133"/>
      <c r="B153" s="134">
        <v>424</v>
      </c>
      <c r="C153" s="133"/>
      <c r="D153" s="45" t="s">
        <v>55</v>
      </c>
      <c r="E153" s="128">
        <f>E154</f>
        <v>3340.65</v>
      </c>
      <c r="F153" s="128">
        <f t="shared" ref="F153:I153" si="64">F154</f>
        <v>4430</v>
      </c>
      <c r="G153" s="128">
        <f t="shared" si="64"/>
        <v>4485</v>
      </c>
      <c r="H153" s="128">
        <f t="shared" si="64"/>
        <v>4535</v>
      </c>
      <c r="I153" s="128">
        <f t="shared" si="64"/>
        <v>4535</v>
      </c>
    </row>
    <row r="154" spans="1:9" x14ac:dyDescent="0.25">
      <c r="A154" s="135"/>
      <c r="B154" s="143">
        <v>4241</v>
      </c>
      <c r="C154" s="131"/>
      <c r="D154" s="101" t="s">
        <v>101</v>
      </c>
      <c r="E154" s="130">
        <v>3340.65</v>
      </c>
      <c r="F154" s="130">
        <f>3900+530</f>
        <v>4430</v>
      </c>
      <c r="G154" s="130">
        <f>535+3950</f>
        <v>4485</v>
      </c>
      <c r="H154" s="130">
        <v>4535</v>
      </c>
      <c r="I154" s="130">
        <v>4535</v>
      </c>
    </row>
    <row r="155" spans="1:9" x14ac:dyDescent="0.25">
      <c r="A155" s="82"/>
      <c r="B155" s="82"/>
      <c r="C155" s="83">
        <v>11</v>
      </c>
      <c r="D155" s="83" t="s">
        <v>13</v>
      </c>
      <c r="E155" s="120"/>
      <c r="F155" s="121"/>
      <c r="G155" s="121"/>
      <c r="H155" s="121"/>
      <c r="I155" s="121"/>
    </row>
    <row r="156" spans="1:9" x14ac:dyDescent="0.25">
      <c r="A156" s="82"/>
      <c r="B156" s="82"/>
      <c r="C156" s="83">
        <v>31</v>
      </c>
      <c r="D156" s="83" t="s">
        <v>143</v>
      </c>
      <c r="E156" s="120"/>
      <c r="F156" s="121"/>
      <c r="G156" s="121"/>
      <c r="H156" s="121"/>
      <c r="I156" s="121"/>
    </row>
    <row r="157" spans="1:9" x14ac:dyDescent="0.25">
      <c r="A157" s="82"/>
      <c r="B157" s="82"/>
      <c r="C157" s="83">
        <v>44</v>
      </c>
      <c r="D157" s="83" t="s">
        <v>138</v>
      </c>
      <c r="E157" s="120"/>
      <c r="F157" s="121"/>
      <c r="G157" s="121"/>
      <c r="H157" s="121"/>
      <c r="I157" s="121"/>
    </row>
    <row r="158" spans="1:9" x14ac:dyDescent="0.25">
      <c r="A158" s="84"/>
      <c r="B158" s="82"/>
      <c r="C158" s="83">
        <v>51</v>
      </c>
      <c r="D158" s="83" t="s">
        <v>109</v>
      </c>
      <c r="E158" s="120"/>
      <c r="F158" s="121"/>
      <c r="G158" s="121"/>
      <c r="H158" s="122"/>
      <c r="I158" s="122"/>
    </row>
    <row r="159" spans="1:9" x14ac:dyDescent="0.25">
      <c r="A159" s="84"/>
      <c r="B159" s="82"/>
      <c r="C159" s="83">
        <v>43</v>
      </c>
      <c r="D159" s="83" t="s">
        <v>40</v>
      </c>
      <c r="E159" s="120">
        <v>743.85</v>
      </c>
      <c r="F159" s="121">
        <v>530</v>
      </c>
      <c r="G159" s="121">
        <v>535</v>
      </c>
      <c r="H159" s="122">
        <v>535</v>
      </c>
      <c r="I159" s="122">
        <v>535</v>
      </c>
    </row>
    <row r="160" spans="1:9" x14ac:dyDescent="0.25">
      <c r="A160" s="84"/>
      <c r="B160" s="82"/>
      <c r="C160" s="83">
        <v>52</v>
      </c>
      <c r="D160" s="83" t="s">
        <v>39</v>
      </c>
      <c r="E160" s="120">
        <v>2596.8000000000002</v>
      </c>
      <c r="F160" s="121">
        <v>3900</v>
      </c>
      <c r="G160" s="121">
        <v>3950</v>
      </c>
      <c r="H160" s="122">
        <v>4000</v>
      </c>
      <c r="I160" s="122">
        <v>4000</v>
      </c>
    </row>
    <row r="161" spans="1:9" x14ac:dyDescent="0.25">
      <c r="A161" s="220" t="s">
        <v>112</v>
      </c>
      <c r="B161" s="221"/>
      <c r="C161" s="221"/>
      <c r="D161" s="222"/>
      <c r="E161" s="142">
        <f t="shared" ref="E161:H161" si="65">SUM(E67,E144)</f>
        <v>559490.66999999993</v>
      </c>
      <c r="F161" s="142">
        <f t="shared" si="65"/>
        <v>561028</v>
      </c>
      <c r="G161" s="142">
        <f t="shared" si="65"/>
        <v>601550</v>
      </c>
      <c r="H161" s="142">
        <f t="shared" si="65"/>
        <v>609400</v>
      </c>
      <c r="I161" s="142">
        <f t="shared" ref="I161" si="66">SUM(I67,I144)</f>
        <v>614263</v>
      </c>
    </row>
  </sheetData>
  <mergeCells count="6">
    <mergeCell ref="A161:D161"/>
    <mergeCell ref="A7:H7"/>
    <mergeCell ref="A64:H64"/>
    <mergeCell ref="A1:H1"/>
    <mergeCell ref="A3:H3"/>
    <mergeCell ref="A5:H5"/>
  </mergeCells>
  <pageMargins left="0.25" right="0.25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J29" sqref="J29"/>
    </sheetView>
  </sheetViews>
  <sheetFormatPr defaultRowHeight="15" x14ac:dyDescent="0.25"/>
  <cols>
    <col min="1" max="1" width="25.28515625" customWidth="1"/>
    <col min="2" max="2" width="23.28515625" customWidth="1"/>
    <col min="3" max="6" width="25.28515625" customWidth="1"/>
  </cols>
  <sheetData>
    <row r="1" spans="1:6" ht="42" customHeight="1" x14ac:dyDescent="0.25">
      <c r="A1" s="201" t="s">
        <v>166</v>
      </c>
      <c r="B1" s="201"/>
      <c r="C1" s="201"/>
      <c r="D1" s="201"/>
      <c r="E1" s="201"/>
      <c r="F1" s="201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201" t="s">
        <v>25</v>
      </c>
      <c r="B3" s="201"/>
      <c r="C3" s="201"/>
      <c r="D3" s="201"/>
      <c r="E3" s="201"/>
      <c r="F3" s="201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201" t="s">
        <v>8</v>
      </c>
      <c r="B5" s="201"/>
      <c r="C5" s="201"/>
      <c r="D5" s="201"/>
      <c r="E5" s="201"/>
      <c r="F5" s="201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201" t="s">
        <v>180</v>
      </c>
      <c r="B7" s="201"/>
      <c r="C7" s="201"/>
      <c r="D7" s="201"/>
      <c r="E7" s="201"/>
      <c r="F7" s="201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174</v>
      </c>
      <c r="B9" s="19" t="s">
        <v>173</v>
      </c>
      <c r="C9" s="20" t="s">
        <v>103</v>
      </c>
      <c r="D9" s="20" t="s">
        <v>172</v>
      </c>
      <c r="E9" s="20" t="s">
        <v>37</v>
      </c>
      <c r="F9" s="20" t="s">
        <v>171</v>
      </c>
    </row>
    <row r="10" spans="1:6" x14ac:dyDescent="0.25">
      <c r="A10" s="195" t="s">
        <v>0</v>
      </c>
      <c r="B10" s="196">
        <f>B11+B13+B15+B18</f>
        <v>559493.71</v>
      </c>
      <c r="C10" s="196">
        <f t="shared" ref="C10:F10" si="0">C11+C13+C15+C18</f>
        <v>558890</v>
      </c>
      <c r="D10" s="196">
        <f t="shared" si="0"/>
        <v>601550</v>
      </c>
      <c r="E10" s="196">
        <f t="shared" si="0"/>
        <v>609400</v>
      </c>
      <c r="F10" s="196">
        <f t="shared" si="0"/>
        <v>614263</v>
      </c>
    </row>
    <row r="11" spans="1:6" x14ac:dyDescent="0.25">
      <c r="A11" s="185" t="s">
        <v>170</v>
      </c>
      <c r="B11" s="190">
        <f>B12</f>
        <v>1274.1400000000001</v>
      </c>
      <c r="C11" s="190">
        <f t="shared" ref="C11:F11" si="1">C12</f>
        <v>1274.1400000000001</v>
      </c>
      <c r="D11" s="190">
        <f t="shared" si="1"/>
        <v>0</v>
      </c>
      <c r="E11" s="190">
        <f t="shared" si="1"/>
        <v>0</v>
      </c>
      <c r="F11" s="190">
        <f t="shared" si="1"/>
        <v>0</v>
      </c>
    </row>
    <row r="12" spans="1:6" x14ac:dyDescent="0.25">
      <c r="A12" s="13" t="s">
        <v>169</v>
      </c>
      <c r="B12" s="118">
        <v>1274.1400000000001</v>
      </c>
      <c r="C12" s="118">
        <v>1274.1400000000001</v>
      </c>
      <c r="D12" s="118"/>
      <c r="E12" s="118"/>
      <c r="F12" s="118"/>
    </row>
    <row r="13" spans="1:6" x14ac:dyDescent="0.25">
      <c r="A13" s="185" t="s">
        <v>168</v>
      </c>
      <c r="B13" s="100">
        <f>B14</f>
        <v>885.26</v>
      </c>
      <c r="C13" s="100">
        <f t="shared" ref="C13:F13" si="2">C14</f>
        <v>730</v>
      </c>
      <c r="D13" s="100">
        <f t="shared" si="2"/>
        <v>3100</v>
      </c>
      <c r="E13" s="100">
        <f t="shared" si="2"/>
        <v>3200</v>
      </c>
      <c r="F13" s="100">
        <f t="shared" si="2"/>
        <v>3200</v>
      </c>
    </row>
    <row r="14" spans="1:6" x14ac:dyDescent="0.25">
      <c r="A14" s="13" t="s">
        <v>167</v>
      </c>
      <c r="B14" s="97">
        <v>885.26</v>
      </c>
      <c r="C14" s="97">
        <v>730</v>
      </c>
      <c r="D14" s="97">
        <v>3100</v>
      </c>
      <c r="E14" s="97">
        <v>3200</v>
      </c>
      <c r="F14" s="97">
        <v>3200</v>
      </c>
    </row>
    <row r="15" spans="1:6" ht="25.5" x14ac:dyDescent="0.25">
      <c r="A15" s="186" t="s">
        <v>179</v>
      </c>
      <c r="B15" s="100">
        <f>B16+B17</f>
        <v>48745.259999999995</v>
      </c>
      <c r="C15" s="100">
        <f t="shared" ref="C15:F15" si="3">C16+C17</f>
        <v>51760.86</v>
      </c>
      <c r="D15" s="100">
        <f t="shared" si="3"/>
        <v>35500</v>
      </c>
      <c r="E15" s="100">
        <f t="shared" si="3"/>
        <v>36100</v>
      </c>
      <c r="F15" s="100">
        <f t="shared" si="3"/>
        <v>36650</v>
      </c>
    </row>
    <row r="16" spans="1:6" ht="25.5" x14ac:dyDescent="0.25">
      <c r="A16" s="17" t="s">
        <v>178</v>
      </c>
      <c r="B16" s="97">
        <v>20895.169999999998</v>
      </c>
      <c r="C16" s="97">
        <v>20035</v>
      </c>
      <c r="D16" s="97">
        <v>7500</v>
      </c>
      <c r="E16" s="97">
        <v>7600</v>
      </c>
      <c r="F16" s="97">
        <v>7700</v>
      </c>
    </row>
    <row r="17" spans="1:6" ht="23.25" customHeight="1" x14ac:dyDescent="0.25">
      <c r="A17" s="17" t="s">
        <v>184</v>
      </c>
      <c r="B17" s="97">
        <v>27850.09</v>
      </c>
      <c r="C17" s="97">
        <v>31725.86</v>
      </c>
      <c r="D17" s="97">
        <v>28000</v>
      </c>
      <c r="E17" s="97">
        <v>28500</v>
      </c>
      <c r="F17" s="97">
        <v>28950</v>
      </c>
    </row>
    <row r="18" spans="1:6" x14ac:dyDescent="0.25">
      <c r="A18" s="187" t="s">
        <v>177</v>
      </c>
      <c r="B18" s="100">
        <f>B19+B20</f>
        <v>508589.05</v>
      </c>
      <c r="C18" s="100">
        <f t="shared" ref="C18:F18" si="4">C19+C20</f>
        <v>505125</v>
      </c>
      <c r="D18" s="100">
        <f t="shared" si="4"/>
        <v>562950</v>
      </c>
      <c r="E18" s="100">
        <f t="shared" si="4"/>
        <v>570100</v>
      </c>
      <c r="F18" s="100">
        <f t="shared" si="4"/>
        <v>574413</v>
      </c>
    </row>
    <row r="19" spans="1:6" x14ac:dyDescent="0.25">
      <c r="A19" s="13" t="s">
        <v>183</v>
      </c>
      <c r="B19" s="97">
        <v>1838.74</v>
      </c>
      <c r="C19" s="97">
        <v>1000</v>
      </c>
      <c r="D19" s="97"/>
      <c r="E19" s="97"/>
      <c r="F19" s="97"/>
    </row>
    <row r="20" spans="1:6" x14ac:dyDescent="0.25">
      <c r="A20" s="13" t="s">
        <v>176</v>
      </c>
      <c r="B20" s="97">
        <v>506750.31</v>
      </c>
      <c r="C20" s="97">
        <v>504125</v>
      </c>
      <c r="D20" s="97">
        <v>562950</v>
      </c>
      <c r="E20" s="97">
        <v>570100</v>
      </c>
      <c r="F20" s="97">
        <v>574413</v>
      </c>
    </row>
    <row r="23" spans="1:6" ht="15.75" customHeight="1" x14ac:dyDescent="0.25">
      <c r="A23" s="201" t="s">
        <v>175</v>
      </c>
      <c r="B23" s="201"/>
      <c r="C23" s="201"/>
      <c r="D23" s="201"/>
      <c r="E23" s="201"/>
      <c r="F23" s="201"/>
    </row>
    <row r="24" spans="1:6" ht="18" x14ac:dyDescent="0.25">
      <c r="A24" s="24"/>
      <c r="B24" s="24"/>
      <c r="C24" s="24"/>
      <c r="D24" s="24"/>
      <c r="E24" s="5"/>
      <c r="F24" s="5"/>
    </row>
    <row r="25" spans="1:6" ht="25.5" x14ac:dyDescent="0.25">
      <c r="A25" s="20" t="s">
        <v>174</v>
      </c>
      <c r="B25" s="19" t="s">
        <v>173</v>
      </c>
      <c r="C25" s="20" t="s">
        <v>103</v>
      </c>
      <c r="D25" s="20" t="s">
        <v>172</v>
      </c>
      <c r="E25" s="20" t="s">
        <v>37</v>
      </c>
      <c r="F25" s="20" t="s">
        <v>171</v>
      </c>
    </row>
    <row r="26" spans="1:6" x14ac:dyDescent="0.25">
      <c r="A26" s="179" t="s">
        <v>2</v>
      </c>
      <c r="B26" s="196">
        <f>B27+B29+B31+B34</f>
        <v>556150.02</v>
      </c>
      <c r="C26" s="196">
        <f t="shared" ref="C26" si="5">C27+C29+C31+C34</f>
        <v>561027.14</v>
      </c>
      <c r="D26" s="196">
        <f t="shared" ref="D26" si="6">D27+D29+D31+D34</f>
        <v>601550</v>
      </c>
      <c r="E26" s="196">
        <f t="shared" ref="E26" si="7">E27+E29+E31+E34</f>
        <v>609400</v>
      </c>
      <c r="F26" s="196">
        <f t="shared" ref="F26" si="8">F27+F29+F31+F34</f>
        <v>614263</v>
      </c>
    </row>
    <row r="27" spans="1:6" s="189" customFormat="1" x14ac:dyDescent="0.25">
      <c r="A27" s="185" t="s">
        <v>170</v>
      </c>
      <c r="B27" s="190">
        <f>B28</f>
        <v>1274.1400000000001</v>
      </c>
      <c r="C27" s="190">
        <f t="shared" ref="C27" si="9">C28</f>
        <v>1274.1400000000001</v>
      </c>
      <c r="D27" s="190">
        <f t="shared" ref="D27" si="10">D28</f>
        <v>0</v>
      </c>
      <c r="E27" s="190">
        <f t="shared" ref="E27" si="11">E28</f>
        <v>0</v>
      </c>
      <c r="F27" s="190">
        <f t="shared" ref="F27" si="12">F28</f>
        <v>0</v>
      </c>
    </row>
    <row r="28" spans="1:6" x14ac:dyDescent="0.25">
      <c r="A28" s="13" t="s">
        <v>169</v>
      </c>
      <c r="B28" s="118">
        <v>1274.1400000000001</v>
      </c>
      <c r="C28" s="118">
        <v>1274.1400000000001</v>
      </c>
      <c r="D28" s="118"/>
      <c r="E28" s="118"/>
      <c r="F28" s="118"/>
    </row>
    <row r="29" spans="1:6" x14ac:dyDescent="0.25">
      <c r="A29" s="185" t="s">
        <v>168</v>
      </c>
      <c r="B29" s="100">
        <f>B30</f>
        <v>885.26</v>
      </c>
      <c r="C29" s="100">
        <f t="shared" ref="C29" si="13">C30</f>
        <v>730</v>
      </c>
      <c r="D29" s="100">
        <f t="shared" ref="D29" si="14">D30</f>
        <v>3100</v>
      </c>
      <c r="E29" s="100">
        <f t="shared" ref="E29" si="15">E30</f>
        <v>3200</v>
      </c>
      <c r="F29" s="100">
        <f t="shared" ref="F29" si="16">F30</f>
        <v>3200</v>
      </c>
    </row>
    <row r="30" spans="1:6" x14ac:dyDescent="0.25">
      <c r="A30" s="13" t="s">
        <v>167</v>
      </c>
      <c r="B30" s="97">
        <f>159.27+725.99</f>
        <v>885.26</v>
      </c>
      <c r="C30" s="97">
        <v>730</v>
      </c>
      <c r="D30" s="97">
        <v>3100</v>
      </c>
      <c r="E30" s="97">
        <v>3200</v>
      </c>
      <c r="F30" s="97">
        <v>3200</v>
      </c>
    </row>
    <row r="31" spans="1:6" ht="25.5" x14ac:dyDescent="0.25">
      <c r="A31" s="186" t="s">
        <v>179</v>
      </c>
      <c r="B31" s="100">
        <f>B32+B33</f>
        <v>49940.46</v>
      </c>
      <c r="C31" s="100">
        <f t="shared" ref="C31" si="17">C32+C33</f>
        <v>55223</v>
      </c>
      <c r="D31" s="100">
        <f t="shared" ref="D31" si="18">D32+D33</f>
        <v>35500</v>
      </c>
      <c r="E31" s="100">
        <f t="shared" ref="E31" si="19">E32+E33</f>
        <v>36100</v>
      </c>
      <c r="F31" s="100">
        <f t="shared" ref="F31" si="20">F32+F33</f>
        <v>36650</v>
      </c>
    </row>
    <row r="32" spans="1:6" ht="25.5" x14ac:dyDescent="0.25">
      <c r="A32" s="17" t="s">
        <v>178</v>
      </c>
      <c r="B32" s="97">
        <v>18879.23</v>
      </c>
      <c r="C32" s="97">
        <v>20860</v>
      </c>
      <c r="D32" s="97">
        <v>7500</v>
      </c>
      <c r="E32" s="97">
        <v>7600</v>
      </c>
      <c r="F32" s="97">
        <v>7700</v>
      </c>
    </row>
    <row r="33" spans="1:6" x14ac:dyDescent="0.25">
      <c r="A33" s="17" t="s">
        <v>182</v>
      </c>
      <c r="B33" s="97">
        <f>31061.23</f>
        <v>31061.23</v>
      </c>
      <c r="C33" s="97">
        <v>34363</v>
      </c>
      <c r="D33" s="97">
        <v>28000</v>
      </c>
      <c r="E33" s="97">
        <v>28500</v>
      </c>
      <c r="F33" s="97">
        <v>28950</v>
      </c>
    </row>
    <row r="34" spans="1:6" x14ac:dyDescent="0.25">
      <c r="A34" s="187" t="s">
        <v>177</v>
      </c>
      <c r="B34" s="100">
        <f>B35+B36</f>
        <v>504050.16</v>
      </c>
      <c r="C34" s="100">
        <f t="shared" ref="C34" si="21">C35+C36</f>
        <v>503800</v>
      </c>
      <c r="D34" s="100">
        <f t="shared" ref="D34" si="22">D35+D36</f>
        <v>562950</v>
      </c>
      <c r="E34" s="100">
        <f t="shared" ref="E34" si="23">E35+E36</f>
        <v>570100</v>
      </c>
      <c r="F34" s="100">
        <f t="shared" ref="F34" si="24">F35+F36</f>
        <v>574413</v>
      </c>
    </row>
    <row r="35" spans="1:6" x14ac:dyDescent="0.25">
      <c r="A35" s="13" t="s">
        <v>183</v>
      </c>
      <c r="B35" s="97">
        <v>1838.74</v>
      </c>
      <c r="C35" s="97">
        <v>1000</v>
      </c>
      <c r="D35" s="97"/>
      <c r="E35" s="97"/>
      <c r="F35" s="97"/>
    </row>
    <row r="36" spans="1:6" x14ac:dyDescent="0.25">
      <c r="A36" s="13" t="s">
        <v>176</v>
      </c>
      <c r="B36" s="97">
        <v>502211.42</v>
      </c>
      <c r="C36" s="97">
        <f>461500+3900+3900+20500+13000</f>
        <v>502800</v>
      </c>
      <c r="D36" s="97">
        <v>562950</v>
      </c>
      <c r="E36" s="97">
        <v>570100</v>
      </c>
      <c r="F36" s="97">
        <v>574413</v>
      </c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F12" sqref="F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201" t="s">
        <v>41</v>
      </c>
      <c r="B1" s="201"/>
      <c r="C1" s="201"/>
      <c r="D1" s="201"/>
      <c r="E1" s="201"/>
      <c r="F1" s="20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201" t="s">
        <v>25</v>
      </c>
      <c r="B3" s="201"/>
      <c r="C3" s="201"/>
      <c r="D3" s="201"/>
      <c r="E3" s="214"/>
      <c r="F3" s="21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201" t="s">
        <v>8</v>
      </c>
      <c r="B5" s="202"/>
      <c r="C5" s="202"/>
      <c r="D5" s="202"/>
      <c r="E5" s="202"/>
      <c r="F5" s="20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201" t="s">
        <v>18</v>
      </c>
      <c r="B7" s="223"/>
      <c r="C7" s="223"/>
      <c r="D7" s="223"/>
      <c r="E7" s="223"/>
      <c r="F7" s="22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19</v>
      </c>
      <c r="B9" s="19" t="s">
        <v>173</v>
      </c>
      <c r="C9" s="20" t="s">
        <v>36</v>
      </c>
      <c r="D9" s="20" t="s">
        <v>181</v>
      </c>
      <c r="E9" s="20" t="s">
        <v>37</v>
      </c>
      <c r="F9" s="20" t="s">
        <v>171</v>
      </c>
    </row>
    <row r="10" spans="1:6" ht="15.75" customHeight="1" x14ac:dyDescent="0.25">
      <c r="A10" s="11" t="s">
        <v>20</v>
      </c>
      <c r="B10" s="97">
        <f>B11</f>
        <v>559490.65999999992</v>
      </c>
      <c r="C10" s="97">
        <f t="shared" ref="C10:F10" si="0">C11</f>
        <v>561028</v>
      </c>
      <c r="D10" s="97">
        <f t="shared" si="0"/>
        <v>601550</v>
      </c>
      <c r="E10" s="97">
        <f t="shared" si="0"/>
        <v>609400</v>
      </c>
      <c r="F10" s="97">
        <f t="shared" si="0"/>
        <v>614263</v>
      </c>
    </row>
    <row r="11" spans="1:6" ht="15.75" customHeight="1" x14ac:dyDescent="0.25">
      <c r="A11" s="11" t="s">
        <v>105</v>
      </c>
      <c r="B11" s="97">
        <f>SUM(B12,B13,B14)</f>
        <v>559490.65999999992</v>
      </c>
      <c r="C11" s="97">
        <f>C12+C13</f>
        <v>561028</v>
      </c>
      <c r="D11" s="97">
        <f t="shared" ref="D11:F11" si="1">SUM(D12,D13,D14)</f>
        <v>601550</v>
      </c>
      <c r="E11" s="97">
        <f t="shared" si="1"/>
        <v>609400</v>
      </c>
      <c r="F11" s="97">
        <f t="shared" si="1"/>
        <v>614263</v>
      </c>
    </row>
    <row r="12" spans="1:6" x14ac:dyDescent="0.25">
      <c r="A12" s="17" t="s">
        <v>106</v>
      </c>
      <c r="B12" s="97">
        <v>545457.82999999996</v>
      </c>
      <c r="C12" s="118">
        <f>561028-C13</f>
        <v>533598</v>
      </c>
      <c r="D12" s="118">
        <f>601550-D13</f>
        <v>577350</v>
      </c>
      <c r="E12" s="118">
        <f>609400-E13</f>
        <v>584900</v>
      </c>
      <c r="F12" s="118">
        <f>614263-F13</f>
        <v>588623</v>
      </c>
    </row>
    <row r="13" spans="1:6" x14ac:dyDescent="0.25">
      <c r="A13" s="18" t="s">
        <v>107</v>
      </c>
      <c r="B13" s="97">
        <v>14032.83</v>
      </c>
      <c r="C13" s="130">
        <f>230+13200+1000+13000</f>
        <v>27430</v>
      </c>
      <c r="D13" s="130">
        <v>24200</v>
      </c>
      <c r="E13" s="130">
        <v>24500</v>
      </c>
      <c r="F13" s="130">
        <f>26000-360</f>
        <v>25640</v>
      </c>
    </row>
    <row r="14" spans="1:6" ht="29.25" customHeight="1" x14ac:dyDescent="0.25">
      <c r="A14" s="18" t="s">
        <v>108</v>
      </c>
      <c r="B14" s="8"/>
      <c r="C14" s="9"/>
      <c r="D14" s="9"/>
      <c r="E14" s="9"/>
      <c r="F14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7" sqref="E7:I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01" t="s">
        <v>41</v>
      </c>
      <c r="B1" s="201"/>
      <c r="C1" s="201"/>
      <c r="D1" s="201"/>
      <c r="E1" s="201"/>
      <c r="F1" s="201"/>
      <c r="G1" s="201"/>
      <c r="H1" s="201"/>
      <c r="I1" s="20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201" t="s">
        <v>25</v>
      </c>
      <c r="B3" s="201"/>
      <c r="C3" s="201"/>
      <c r="D3" s="201"/>
      <c r="E3" s="201"/>
      <c r="F3" s="201"/>
      <c r="G3" s="201"/>
      <c r="H3" s="214"/>
      <c r="I3" s="21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201" t="s">
        <v>21</v>
      </c>
      <c r="B5" s="202"/>
      <c r="C5" s="202"/>
      <c r="D5" s="202"/>
      <c r="E5" s="202"/>
      <c r="F5" s="202"/>
      <c r="G5" s="202"/>
      <c r="H5" s="202"/>
      <c r="I5" s="20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0" t="s">
        <v>9</v>
      </c>
      <c r="B7" s="19" t="s">
        <v>10</v>
      </c>
      <c r="C7" s="19" t="s">
        <v>11</v>
      </c>
      <c r="D7" s="19" t="s">
        <v>43</v>
      </c>
      <c r="E7" s="19" t="s">
        <v>173</v>
      </c>
      <c r="F7" s="20" t="s">
        <v>36</v>
      </c>
      <c r="G7" s="20" t="s">
        <v>181</v>
      </c>
      <c r="H7" s="20" t="s">
        <v>37</v>
      </c>
      <c r="I7" s="20" t="s">
        <v>171</v>
      </c>
    </row>
    <row r="8" spans="1:9" ht="25.5" x14ac:dyDescent="0.25">
      <c r="A8" s="11">
        <v>8</v>
      </c>
      <c r="B8" s="11"/>
      <c r="C8" s="11"/>
      <c r="D8" s="11" t="s">
        <v>22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29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7" t="s">
        <v>30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5" t="s">
        <v>23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26" t="s">
        <v>31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13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32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16" sqref="I16"/>
    </sheetView>
  </sheetViews>
  <sheetFormatPr defaultRowHeight="15" x14ac:dyDescent="0.25"/>
  <cols>
    <col min="1" max="6" width="25.28515625" customWidth="1"/>
  </cols>
  <sheetData>
    <row r="1" spans="1:6" ht="15.75" customHeight="1" x14ac:dyDescent="0.25">
      <c r="A1" s="201" t="s">
        <v>166</v>
      </c>
      <c r="B1" s="201"/>
      <c r="C1" s="201"/>
      <c r="D1" s="201"/>
      <c r="E1" s="201"/>
      <c r="F1" s="201"/>
    </row>
    <row r="2" spans="1:6" ht="18" x14ac:dyDescent="0.25">
      <c r="A2" s="24"/>
      <c r="B2" s="24"/>
      <c r="C2" s="24"/>
      <c r="D2" s="24"/>
      <c r="E2" s="24"/>
      <c r="F2" s="24"/>
    </row>
    <row r="3" spans="1:6" ht="15.75" x14ac:dyDescent="0.25">
      <c r="A3" s="201" t="s">
        <v>25</v>
      </c>
      <c r="B3" s="201"/>
      <c r="C3" s="201"/>
      <c r="D3" s="201"/>
      <c r="E3" s="201"/>
      <c r="F3" s="201"/>
    </row>
    <row r="4" spans="1:6" ht="18" x14ac:dyDescent="0.25">
      <c r="A4" s="24"/>
      <c r="B4" s="24"/>
      <c r="C4" s="24"/>
      <c r="D4" s="24"/>
      <c r="E4" s="5"/>
      <c r="F4" s="5"/>
    </row>
    <row r="5" spans="1:6" ht="15.75" customHeight="1" x14ac:dyDescent="0.25">
      <c r="A5" s="201" t="s">
        <v>185</v>
      </c>
      <c r="B5" s="201"/>
      <c r="C5" s="201"/>
      <c r="D5" s="201"/>
      <c r="E5" s="201"/>
      <c r="F5" s="201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174</v>
      </c>
      <c r="B7" s="19" t="s">
        <v>173</v>
      </c>
      <c r="C7" s="20" t="s">
        <v>103</v>
      </c>
      <c r="D7" s="20" t="s">
        <v>172</v>
      </c>
      <c r="E7" s="20" t="s">
        <v>37</v>
      </c>
      <c r="F7" s="20" t="s">
        <v>171</v>
      </c>
    </row>
    <row r="8" spans="1:6" x14ac:dyDescent="0.25">
      <c r="A8" s="11" t="s">
        <v>186</v>
      </c>
      <c r="B8" s="8"/>
      <c r="C8" s="9"/>
      <c r="D8" s="9"/>
      <c r="E8" s="9"/>
      <c r="F8" s="9"/>
    </row>
    <row r="9" spans="1:6" ht="25.5" x14ac:dyDescent="0.25">
      <c r="A9" s="11" t="s">
        <v>187</v>
      </c>
      <c r="B9" s="8"/>
      <c r="C9" s="9"/>
      <c r="D9" s="9"/>
      <c r="E9" s="9"/>
      <c r="F9" s="9"/>
    </row>
    <row r="10" spans="1:6" ht="25.5" x14ac:dyDescent="0.25">
      <c r="A10" s="17" t="s">
        <v>188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189</v>
      </c>
      <c r="B12" s="8"/>
      <c r="C12" s="9"/>
      <c r="D12" s="9"/>
      <c r="E12" s="9"/>
      <c r="F12" s="9"/>
    </row>
    <row r="13" spans="1:6" x14ac:dyDescent="0.25">
      <c r="A13" s="25" t="s">
        <v>170</v>
      </c>
      <c r="B13" s="8"/>
      <c r="C13" s="9"/>
      <c r="D13" s="9"/>
      <c r="E13" s="9"/>
      <c r="F13" s="9"/>
    </row>
    <row r="14" spans="1:6" x14ac:dyDescent="0.25">
      <c r="A14" s="13" t="s">
        <v>169</v>
      </c>
      <c r="B14" s="8"/>
      <c r="C14" s="9"/>
      <c r="D14" s="9"/>
      <c r="E14" s="9"/>
      <c r="F14" s="10"/>
    </row>
    <row r="15" spans="1:6" x14ac:dyDescent="0.25">
      <c r="A15" s="25" t="s">
        <v>168</v>
      </c>
      <c r="B15" s="8"/>
      <c r="C15" s="9"/>
      <c r="D15" s="9"/>
      <c r="E15" s="9"/>
      <c r="F15" s="10"/>
    </row>
    <row r="16" spans="1:6" x14ac:dyDescent="0.25">
      <c r="A16" s="13" t="s">
        <v>167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opLeftCell="A94" zoomScaleNormal="100" workbookViewId="0">
      <selection activeCell="G188" sqref="G188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9" width="15.42578125" customWidth="1"/>
  </cols>
  <sheetData>
    <row r="1" spans="1:9" ht="42" customHeight="1" x14ac:dyDescent="0.25">
      <c r="A1" s="201" t="s">
        <v>166</v>
      </c>
      <c r="B1" s="201"/>
      <c r="C1" s="201"/>
      <c r="D1" s="201"/>
      <c r="E1" s="201"/>
      <c r="F1" s="201"/>
      <c r="G1" s="201"/>
      <c r="H1" s="201"/>
      <c r="I1" s="201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201" t="s">
        <v>24</v>
      </c>
      <c r="B3" s="202"/>
      <c r="C3" s="202"/>
      <c r="D3" s="202"/>
      <c r="E3" s="202"/>
      <c r="F3" s="202"/>
      <c r="G3" s="202"/>
      <c r="H3" s="202"/>
      <c r="I3" s="202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226" t="s">
        <v>26</v>
      </c>
      <c r="B5" s="227"/>
      <c r="C5" s="228"/>
      <c r="D5" s="19" t="s">
        <v>27</v>
      </c>
      <c r="E5" s="19" t="s">
        <v>173</v>
      </c>
      <c r="F5" s="20" t="s">
        <v>36</v>
      </c>
      <c r="G5" s="20" t="s">
        <v>181</v>
      </c>
      <c r="H5" s="20" t="s">
        <v>37</v>
      </c>
      <c r="I5" s="20" t="s">
        <v>171</v>
      </c>
    </row>
    <row r="6" spans="1:9" x14ac:dyDescent="0.25">
      <c r="A6" s="235" t="s">
        <v>104</v>
      </c>
      <c r="B6" s="236"/>
      <c r="C6" s="237"/>
      <c r="D6" s="27" t="s">
        <v>33</v>
      </c>
      <c r="E6" s="8"/>
      <c r="F6" s="8"/>
      <c r="G6" s="8"/>
      <c r="H6" s="8"/>
      <c r="I6" s="8"/>
    </row>
    <row r="7" spans="1:9" x14ac:dyDescent="0.25">
      <c r="A7" s="235" t="s">
        <v>134</v>
      </c>
      <c r="B7" s="236"/>
      <c r="C7" s="237"/>
      <c r="D7" s="27" t="s">
        <v>13</v>
      </c>
      <c r="E7" s="8"/>
      <c r="F7" s="8"/>
      <c r="G7" s="8"/>
      <c r="H7" s="8"/>
      <c r="I7" s="8"/>
    </row>
    <row r="8" spans="1:9" x14ac:dyDescent="0.25">
      <c r="A8" s="229">
        <v>11</v>
      </c>
      <c r="B8" s="230"/>
      <c r="C8" s="231"/>
      <c r="D8" s="96" t="s">
        <v>13</v>
      </c>
      <c r="E8" s="8"/>
      <c r="F8" s="8"/>
      <c r="G8" s="8"/>
      <c r="H8" s="8"/>
      <c r="I8" s="8"/>
    </row>
    <row r="9" spans="1:9" x14ac:dyDescent="0.25">
      <c r="A9" s="232">
        <v>3</v>
      </c>
      <c r="B9" s="233"/>
      <c r="C9" s="234"/>
      <c r="D9" s="52" t="s">
        <v>16</v>
      </c>
      <c r="E9" s="98">
        <f t="shared" ref="E9:I9" si="0">SUM(E10+E20)</f>
        <v>1274.1400000000001</v>
      </c>
      <c r="F9" s="98">
        <f t="shared" si="0"/>
        <v>1274.1389607804101</v>
      </c>
      <c r="G9" s="98">
        <f t="shared" si="0"/>
        <v>0</v>
      </c>
      <c r="H9" s="98">
        <f t="shared" si="0"/>
        <v>0</v>
      </c>
      <c r="I9" s="98">
        <f t="shared" si="0"/>
        <v>0</v>
      </c>
    </row>
    <row r="10" spans="1:9" x14ac:dyDescent="0.25">
      <c r="A10" s="238">
        <v>31</v>
      </c>
      <c r="B10" s="239"/>
      <c r="C10" s="240"/>
      <c r="D10" s="47" t="s">
        <v>17</v>
      </c>
      <c r="E10" s="99">
        <f t="shared" ref="E10:I10" si="1">SUM(E11+E15+E17)</f>
        <v>1274.1400000000001</v>
      </c>
      <c r="F10" s="99">
        <f t="shared" si="1"/>
        <v>1274.1389607804101</v>
      </c>
      <c r="G10" s="99">
        <f t="shared" si="1"/>
        <v>0</v>
      </c>
      <c r="H10" s="99">
        <f t="shared" si="1"/>
        <v>0</v>
      </c>
      <c r="I10" s="99">
        <f t="shared" si="1"/>
        <v>0</v>
      </c>
    </row>
    <row r="11" spans="1:9" x14ac:dyDescent="0.25">
      <c r="A11" s="42">
        <v>311</v>
      </c>
      <c r="B11" s="43"/>
      <c r="C11" s="44"/>
      <c r="D11" s="45" t="s">
        <v>44</v>
      </c>
      <c r="E11" s="100">
        <f t="shared" ref="E11:I11" si="2">SUM(E12:E14)</f>
        <v>1093.68</v>
      </c>
      <c r="F11" s="100">
        <f t="shared" si="2"/>
        <v>1093.6359413365187</v>
      </c>
      <c r="G11" s="100">
        <f t="shared" si="2"/>
        <v>0</v>
      </c>
      <c r="H11" s="100">
        <f t="shared" si="2"/>
        <v>0</v>
      </c>
      <c r="I11" s="100">
        <f t="shared" si="2"/>
        <v>0</v>
      </c>
    </row>
    <row r="12" spans="1:9" x14ac:dyDescent="0.25">
      <c r="A12" s="39">
        <v>3111</v>
      </c>
      <c r="B12" s="40"/>
      <c r="C12" s="41"/>
      <c r="D12" s="38" t="s">
        <v>56</v>
      </c>
      <c r="E12" s="97">
        <v>1093.68</v>
      </c>
      <c r="F12" s="97">
        <f>8240/7.5345</f>
        <v>1093.6359413365187</v>
      </c>
      <c r="G12" s="97"/>
      <c r="H12" s="97"/>
      <c r="I12" s="97"/>
    </row>
    <row r="13" spans="1:9" x14ac:dyDescent="0.25">
      <c r="A13" s="39">
        <v>3113</v>
      </c>
      <c r="B13" s="40"/>
      <c r="C13" s="41"/>
      <c r="D13" s="38" t="s">
        <v>57</v>
      </c>
      <c r="E13" s="97"/>
      <c r="F13" s="97"/>
      <c r="G13" s="97"/>
      <c r="H13" s="97"/>
      <c r="I13" s="97"/>
    </row>
    <row r="14" spans="1:9" x14ac:dyDescent="0.25">
      <c r="A14" s="39">
        <v>3114</v>
      </c>
      <c r="B14" s="40"/>
      <c r="C14" s="41"/>
      <c r="D14" s="38" t="s">
        <v>58</v>
      </c>
      <c r="E14" s="97"/>
      <c r="F14" s="97"/>
      <c r="G14" s="97"/>
      <c r="H14" s="97"/>
      <c r="I14" s="97"/>
    </row>
    <row r="15" spans="1:9" x14ac:dyDescent="0.25">
      <c r="A15" s="42">
        <v>312</v>
      </c>
      <c r="B15" s="43"/>
      <c r="C15" s="44"/>
      <c r="D15" s="45" t="s">
        <v>59</v>
      </c>
      <c r="E15" s="100">
        <f t="shared" ref="E15:I15" si="3">SUM(E16)</f>
        <v>0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</row>
    <row r="16" spans="1:9" x14ac:dyDescent="0.25">
      <c r="A16" s="39">
        <v>3121</v>
      </c>
      <c r="B16" s="40"/>
      <c r="C16" s="41"/>
      <c r="D16" s="38" t="s">
        <v>60</v>
      </c>
      <c r="E16" s="97"/>
      <c r="F16" s="97"/>
      <c r="G16" s="97"/>
      <c r="H16" s="97"/>
      <c r="I16" s="97"/>
    </row>
    <row r="17" spans="1:9" x14ac:dyDescent="0.25">
      <c r="A17" s="42">
        <v>313</v>
      </c>
      <c r="B17" s="43"/>
      <c r="C17" s="44"/>
      <c r="D17" s="45" t="s">
        <v>45</v>
      </c>
      <c r="E17" s="100">
        <f t="shared" ref="E17:I17" si="4">SUM(E18:E19)</f>
        <v>180.46</v>
      </c>
      <c r="F17" s="100">
        <f t="shared" si="4"/>
        <v>180.50301944389142</v>
      </c>
      <c r="G17" s="100">
        <f t="shared" si="4"/>
        <v>0</v>
      </c>
      <c r="H17" s="100">
        <f t="shared" si="4"/>
        <v>0</v>
      </c>
      <c r="I17" s="100">
        <f t="shared" si="4"/>
        <v>0</v>
      </c>
    </row>
    <row r="18" spans="1:9" x14ac:dyDescent="0.25">
      <c r="A18" s="39">
        <v>3131</v>
      </c>
      <c r="B18" s="40"/>
      <c r="C18" s="41"/>
      <c r="D18" s="38" t="s">
        <v>61</v>
      </c>
      <c r="E18" s="97"/>
      <c r="F18" s="97"/>
      <c r="G18" s="97"/>
      <c r="H18" s="97"/>
      <c r="I18" s="97"/>
    </row>
    <row r="19" spans="1:9" ht="25.5" x14ac:dyDescent="0.25">
      <c r="A19" s="39">
        <v>3132</v>
      </c>
      <c r="B19" s="40"/>
      <c r="C19" s="41"/>
      <c r="D19" s="38" t="s">
        <v>62</v>
      </c>
      <c r="E19" s="97">
        <v>180.46</v>
      </c>
      <c r="F19" s="97">
        <f t="shared" ref="F19" si="5">1360/7.5345</f>
        <v>180.50301944389142</v>
      </c>
      <c r="G19" s="97"/>
      <c r="H19" s="97"/>
      <c r="I19" s="97"/>
    </row>
    <row r="20" spans="1:9" x14ac:dyDescent="0.25">
      <c r="A20" s="238">
        <v>32</v>
      </c>
      <c r="B20" s="239"/>
      <c r="C20" s="240"/>
      <c r="D20" s="47" t="s">
        <v>28</v>
      </c>
      <c r="E20" s="48">
        <f t="shared" ref="E20:I20" si="6">SUM(E21)</f>
        <v>0</v>
      </c>
      <c r="F20" s="48">
        <f t="shared" si="6"/>
        <v>0</v>
      </c>
      <c r="G20" s="48">
        <f t="shared" si="6"/>
        <v>0</v>
      </c>
      <c r="H20" s="48">
        <f t="shared" si="6"/>
        <v>0</v>
      </c>
      <c r="I20" s="48">
        <f t="shared" si="6"/>
        <v>0</v>
      </c>
    </row>
    <row r="21" spans="1:9" x14ac:dyDescent="0.25">
      <c r="A21" s="42">
        <v>321</v>
      </c>
      <c r="B21" s="43"/>
      <c r="C21" s="44"/>
      <c r="D21" s="45" t="s">
        <v>46</v>
      </c>
      <c r="E21" s="46">
        <f t="shared" ref="E21:I21" si="7">SUM(E22:E25)</f>
        <v>0</v>
      </c>
      <c r="F21" s="46">
        <f t="shared" si="7"/>
        <v>0</v>
      </c>
      <c r="G21" s="46">
        <f t="shared" si="7"/>
        <v>0</v>
      </c>
      <c r="H21" s="46">
        <f t="shared" si="7"/>
        <v>0</v>
      </c>
      <c r="I21" s="46">
        <f t="shared" si="7"/>
        <v>0</v>
      </c>
    </row>
    <row r="22" spans="1:9" x14ac:dyDescent="0.25">
      <c r="A22" s="39">
        <v>3211</v>
      </c>
      <c r="B22" s="40"/>
      <c r="C22" s="41"/>
      <c r="D22" s="38" t="s">
        <v>63</v>
      </c>
      <c r="E22" s="8"/>
      <c r="F22" s="8"/>
      <c r="G22" s="8"/>
      <c r="H22" s="8"/>
      <c r="I22" s="8"/>
    </row>
    <row r="23" spans="1:9" ht="25.5" x14ac:dyDescent="0.25">
      <c r="A23" s="39">
        <v>3212</v>
      </c>
      <c r="B23" s="40"/>
      <c r="C23" s="41"/>
      <c r="D23" s="38" t="s">
        <v>133</v>
      </c>
      <c r="E23" s="8"/>
      <c r="F23" s="8"/>
      <c r="G23" s="8"/>
      <c r="H23" s="8"/>
      <c r="I23" s="8"/>
    </row>
    <row r="24" spans="1:9" x14ac:dyDescent="0.25">
      <c r="A24" s="39">
        <v>3213</v>
      </c>
      <c r="B24" s="40"/>
      <c r="C24" s="41"/>
      <c r="D24" s="38" t="s">
        <v>65</v>
      </c>
      <c r="E24" s="8"/>
      <c r="F24" s="8"/>
      <c r="G24" s="8"/>
      <c r="H24" s="8"/>
      <c r="I24" s="8"/>
    </row>
    <row r="25" spans="1:9" ht="25.5" x14ac:dyDescent="0.25">
      <c r="A25" s="39">
        <v>3214</v>
      </c>
      <c r="B25" s="40"/>
      <c r="C25" s="41"/>
      <c r="D25" s="38" t="s">
        <v>66</v>
      </c>
      <c r="E25" s="8"/>
      <c r="F25" s="8"/>
      <c r="G25" s="8"/>
      <c r="H25" s="8"/>
      <c r="I25" s="8"/>
    </row>
    <row r="26" spans="1:9" x14ac:dyDescent="0.25">
      <c r="A26" s="39"/>
      <c r="B26" s="40"/>
      <c r="C26" s="41"/>
      <c r="D26" s="53" t="s">
        <v>102</v>
      </c>
      <c r="E26" s="54">
        <f t="shared" ref="E26:I26" si="8">SUM(E9)</f>
        <v>1274.1400000000001</v>
      </c>
      <c r="F26" s="54">
        <f t="shared" si="8"/>
        <v>1274.1389607804101</v>
      </c>
      <c r="G26" s="54">
        <f t="shared" si="8"/>
        <v>0</v>
      </c>
      <c r="H26" s="54">
        <f t="shared" si="8"/>
        <v>0</v>
      </c>
      <c r="I26" s="54">
        <f t="shared" si="8"/>
        <v>0</v>
      </c>
    </row>
    <row r="27" spans="1:9" x14ac:dyDescent="0.25">
      <c r="A27" s="56"/>
      <c r="B27" s="57"/>
      <c r="C27" s="58"/>
      <c r="D27" s="55"/>
      <c r="E27" s="8"/>
      <c r="F27" s="8"/>
      <c r="G27" s="8"/>
      <c r="H27" s="8"/>
      <c r="I27" s="8"/>
    </row>
    <row r="28" spans="1:9" ht="25.5" x14ac:dyDescent="0.25">
      <c r="A28" s="226" t="s">
        <v>26</v>
      </c>
      <c r="B28" s="227"/>
      <c r="C28" s="228"/>
      <c r="D28" s="19" t="s">
        <v>27</v>
      </c>
      <c r="E28" s="19" t="s">
        <v>173</v>
      </c>
      <c r="F28" s="20" t="s">
        <v>36</v>
      </c>
      <c r="G28" s="20" t="s">
        <v>181</v>
      </c>
      <c r="H28" s="20" t="s">
        <v>37</v>
      </c>
      <c r="I28" s="20" t="s">
        <v>171</v>
      </c>
    </row>
    <row r="29" spans="1:9" ht="15" customHeight="1" x14ac:dyDescent="0.25">
      <c r="A29" s="235" t="s">
        <v>104</v>
      </c>
      <c r="B29" s="236"/>
      <c r="C29" s="237"/>
      <c r="D29" s="105" t="s">
        <v>33</v>
      </c>
      <c r="E29" s="8"/>
      <c r="F29" s="8"/>
      <c r="G29" s="8"/>
      <c r="H29" s="8"/>
      <c r="I29" s="8"/>
    </row>
    <row r="30" spans="1:9" ht="14.25" customHeight="1" x14ac:dyDescent="0.25">
      <c r="A30" s="235" t="s">
        <v>135</v>
      </c>
      <c r="B30" s="236"/>
      <c r="C30" s="237"/>
      <c r="D30" s="105" t="s">
        <v>142</v>
      </c>
      <c r="E30" s="8"/>
      <c r="F30" s="8"/>
      <c r="G30" s="8"/>
      <c r="H30" s="8"/>
      <c r="I30" s="8"/>
    </row>
    <row r="31" spans="1:9" ht="15" customHeight="1" x14ac:dyDescent="0.25">
      <c r="A31" s="229">
        <v>31</v>
      </c>
      <c r="B31" s="230"/>
      <c r="C31" s="231"/>
      <c r="D31" s="106" t="s">
        <v>136</v>
      </c>
      <c r="E31" s="8"/>
      <c r="F31" s="8"/>
      <c r="G31" s="8"/>
      <c r="H31" s="8"/>
      <c r="I31" s="8"/>
    </row>
    <row r="32" spans="1:9" x14ac:dyDescent="0.25">
      <c r="A32" s="232">
        <v>3</v>
      </c>
      <c r="B32" s="233"/>
      <c r="C32" s="234"/>
      <c r="D32" s="52" t="s">
        <v>16</v>
      </c>
      <c r="E32" s="111">
        <f>SUM(E33)</f>
        <v>885.26</v>
      </c>
      <c r="F32" s="111">
        <f t="shared" ref="F32:I32" si="9">SUM(F33)</f>
        <v>663.62</v>
      </c>
      <c r="G32" s="111">
        <f t="shared" si="9"/>
        <v>3100</v>
      </c>
      <c r="H32" s="111">
        <f t="shared" si="9"/>
        <v>3200</v>
      </c>
      <c r="I32" s="111">
        <f t="shared" si="9"/>
        <v>3200</v>
      </c>
    </row>
    <row r="33" spans="1:9" x14ac:dyDescent="0.25">
      <c r="A33" s="238">
        <v>32</v>
      </c>
      <c r="B33" s="239"/>
      <c r="C33" s="240"/>
      <c r="D33" s="47" t="s">
        <v>28</v>
      </c>
      <c r="E33" s="112">
        <f>SUM(E34+E39+E47)+E57</f>
        <v>885.26</v>
      </c>
      <c r="F33" s="112">
        <f t="shared" ref="F33" si="10">SUM(F34+F39+F47)</f>
        <v>663.62</v>
      </c>
      <c r="G33" s="112">
        <f>SUM(G34+G39+G47+G57)</f>
        <v>3100</v>
      </c>
      <c r="H33" s="112">
        <f t="shared" ref="H33:I33" si="11">SUM(H34+H39+H47+H57)</f>
        <v>3200</v>
      </c>
      <c r="I33" s="112">
        <f t="shared" si="11"/>
        <v>3200</v>
      </c>
    </row>
    <row r="34" spans="1:9" x14ac:dyDescent="0.25">
      <c r="A34" s="42">
        <v>321</v>
      </c>
      <c r="B34" s="43"/>
      <c r="C34" s="44"/>
      <c r="D34" s="45" t="s">
        <v>46</v>
      </c>
      <c r="E34" s="113">
        <f t="shared" ref="E34:I34" si="12">SUM(E35:E38)</f>
        <v>0</v>
      </c>
      <c r="F34" s="113">
        <f t="shared" si="12"/>
        <v>0</v>
      </c>
      <c r="G34" s="113">
        <f t="shared" si="12"/>
        <v>530</v>
      </c>
      <c r="H34" s="113">
        <f t="shared" si="12"/>
        <v>530</v>
      </c>
      <c r="I34" s="113">
        <f t="shared" si="12"/>
        <v>530</v>
      </c>
    </row>
    <row r="35" spans="1:9" x14ac:dyDescent="0.25">
      <c r="A35" s="39">
        <v>3211</v>
      </c>
      <c r="B35" s="40"/>
      <c r="C35" s="41"/>
      <c r="D35" s="38" t="s">
        <v>63</v>
      </c>
      <c r="E35" s="114"/>
      <c r="F35" s="114"/>
      <c r="G35" s="114">
        <v>530</v>
      </c>
      <c r="H35" s="114">
        <v>530</v>
      </c>
      <c r="I35" s="114">
        <v>530</v>
      </c>
    </row>
    <row r="36" spans="1:9" ht="25.5" x14ac:dyDescent="0.25">
      <c r="A36" s="39">
        <v>3212</v>
      </c>
      <c r="B36" s="40"/>
      <c r="C36" s="41"/>
      <c r="D36" s="38" t="s">
        <v>133</v>
      </c>
      <c r="E36" s="114"/>
      <c r="F36" s="114"/>
      <c r="G36" s="114"/>
      <c r="H36" s="114"/>
      <c r="I36" s="114"/>
    </row>
    <row r="37" spans="1:9" x14ac:dyDescent="0.25">
      <c r="A37" s="39">
        <v>3213</v>
      </c>
      <c r="B37" s="40"/>
      <c r="C37" s="41"/>
      <c r="D37" s="38" t="s">
        <v>65</v>
      </c>
      <c r="E37" s="114"/>
      <c r="F37" s="114"/>
      <c r="G37" s="114"/>
      <c r="H37" s="114"/>
      <c r="I37" s="114"/>
    </row>
    <row r="38" spans="1:9" ht="25.5" x14ac:dyDescent="0.25">
      <c r="A38" s="39">
        <v>3214</v>
      </c>
      <c r="B38" s="40"/>
      <c r="C38" s="41"/>
      <c r="D38" s="38" t="s">
        <v>66</v>
      </c>
      <c r="E38" s="114"/>
      <c r="F38" s="114"/>
      <c r="G38" s="114"/>
      <c r="H38" s="114"/>
      <c r="I38" s="114"/>
    </row>
    <row r="39" spans="1:9" x14ac:dyDescent="0.25">
      <c r="A39" s="42">
        <v>322</v>
      </c>
      <c r="B39" s="43"/>
      <c r="C39" s="44"/>
      <c r="D39" s="45" t="s">
        <v>47</v>
      </c>
      <c r="E39" s="113">
        <f t="shared" ref="E39:I39" si="13">SUM(E40:E46)</f>
        <v>0</v>
      </c>
      <c r="F39" s="113">
        <f t="shared" si="13"/>
        <v>663.62</v>
      </c>
      <c r="G39" s="113">
        <f t="shared" si="13"/>
        <v>670</v>
      </c>
      <c r="H39" s="113">
        <f t="shared" si="13"/>
        <v>670</v>
      </c>
      <c r="I39" s="113">
        <f t="shared" si="13"/>
        <v>670</v>
      </c>
    </row>
    <row r="40" spans="1:9" ht="25.5" x14ac:dyDescent="0.25">
      <c r="A40" s="39">
        <v>3221</v>
      </c>
      <c r="B40" s="40"/>
      <c r="C40" s="41"/>
      <c r="D40" s="38" t="s">
        <v>67</v>
      </c>
      <c r="E40" s="114"/>
      <c r="F40" s="114"/>
      <c r="G40" s="114">
        <v>670</v>
      </c>
      <c r="H40" s="114">
        <v>670</v>
      </c>
      <c r="I40" s="114">
        <v>670</v>
      </c>
    </row>
    <row r="41" spans="1:9" x14ac:dyDescent="0.25">
      <c r="A41" s="39">
        <v>3222</v>
      </c>
      <c r="B41" s="40"/>
      <c r="C41" s="41"/>
      <c r="D41" s="38" t="s">
        <v>68</v>
      </c>
      <c r="E41" s="114"/>
      <c r="F41" s="114">
        <v>398.17</v>
      </c>
      <c r="G41" s="114"/>
      <c r="H41" s="114"/>
      <c r="I41" s="114"/>
    </row>
    <row r="42" spans="1:9" x14ac:dyDescent="0.25">
      <c r="A42" s="39">
        <v>3223</v>
      </c>
      <c r="B42" s="40"/>
      <c r="C42" s="41"/>
      <c r="D42" s="38" t="s">
        <v>69</v>
      </c>
      <c r="E42" s="114"/>
      <c r="F42" s="114">
        <v>265.45</v>
      </c>
      <c r="G42" s="114"/>
      <c r="H42" s="114"/>
      <c r="I42" s="114"/>
    </row>
    <row r="43" spans="1:9" ht="25.5" x14ac:dyDescent="0.25">
      <c r="A43" s="39">
        <v>3224</v>
      </c>
      <c r="B43" s="40"/>
      <c r="C43" s="41"/>
      <c r="D43" s="38" t="s">
        <v>70</v>
      </c>
      <c r="E43" s="114"/>
      <c r="F43" s="114"/>
      <c r="G43" s="114"/>
      <c r="H43" s="114"/>
      <c r="I43" s="114"/>
    </row>
    <row r="44" spans="1:9" x14ac:dyDescent="0.25">
      <c r="A44" s="39">
        <v>3225</v>
      </c>
      <c r="B44" s="40"/>
      <c r="C44" s="41"/>
      <c r="D44" s="38" t="s">
        <v>71</v>
      </c>
      <c r="E44" s="114"/>
      <c r="F44" s="114"/>
      <c r="G44" s="114"/>
      <c r="H44" s="114"/>
      <c r="I44" s="114"/>
    </row>
    <row r="45" spans="1:9" ht="25.5" x14ac:dyDescent="0.25">
      <c r="A45" s="39">
        <v>3226</v>
      </c>
      <c r="B45" s="40"/>
      <c r="C45" s="41"/>
      <c r="D45" s="38" t="s">
        <v>72</v>
      </c>
      <c r="E45" s="114"/>
      <c r="F45" s="114"/>
      <c r="G45" s="114"/>
      <c r="H45" s="114"/>
      <c r="I45" s="114"/>
    </row>
    <row r="46" spans="1:9" ht="25.5" x14ac:dyDescent="0.25">
      <c r="A46" s="39">
        <v>3227</v>
      </c>
      <c r="B46" s="40"/>
      <c r="C46" s="41"/>
      <c r="D46" s="38" t="s">
        <v>73</v>
      </c>
      <c r="E46" s="114"/>
      <c r="F46" s="114"/>
      <c r="G46" s="114"/>
      <c r="H46" s="114"/>
      <c r="I46" s="114"/>
    </row>
    <row r="47" spans="1:9" x14ac:dyDescent="0.25">
      <c r="A47" s="42">
        <v>323</v>
      </c>
      <c r="B47" s="43"/>
      <c r="C47" s="44"/>
      <c r="D47" s="45" t="s">
        <v>48</v>
      </c>
      <c r="E47" s="113">
        <f t="shared" ref="E47:I47" si="14">SUM(E48:E56)</f>
        <v>159.27000000000001</v>
      </c>
      <c r="F47" s="113">
        <f t="shared" si="14"/>
        <v>0</v>
      </c>
      <c r="G47" s="113">
        <f t="shared" si="14"/>
        <v>1900</v>
      </c>
      <c r="H47" s="113">
        <f t="shared" si="14"/>
        <v>2000</v>
      </c>
      <c r="I47" s="113">
        <f t="shared" si="14"/>
        <v>2000</v>
      </c>
    </row>
    <row r="48" spans="1:9" x14ac:dyDescent="0.25">
      <c r="A48" s="39">
        <v>3231</v>
      </c>
      <c r="B48" s="40"/>
      <c r="C48" s="41"/>
      <c r="D48" s="38" t="s">
        <v>74</v>
      </c>
      <c r="E48" s="114"/>
      <c r="F48" s="114"/>
      <c r="G48" s="114">
        <v>600</v>
      </c>
      <c r="H48" s="114">
        <v>450</v>
      </c>
      <c r="I48" s="114">
        <v>400</v>
      </c>
    </row>
    <row r="49" spans="1:9" ht="25.5" x14ac:dyDescent="0.25">
      <c r="A49" s="39">
        <v>3232</v>
      </c>
      <c r="B49" s="40"/>
      <c r="C49" s="41"/>
      <c r="D49" s="38" t="s">
        <v>75</v>
      </c>
      <c r="E49" s="114"/>
      <c r="F49" s="114"/>
      <c r="G49" s="114"/>
      <c r="H49" s="114"/>
      <c r="I49" s="114"/>
    </row>
    <row r="50" spans="1:9" x14ac:dyDescent="0.25">
      <c r="A50" s="39">
        <v>3233</v>
      </c>
      <c r="B50" s="40"/>
      <c r="C50" s="41"/>
      <c r="D50" s="38" t="s">
        <v>76</v>
      </c>
      <c r="E50" s="114"/>
      <c r="F50" s="114"/>
      <c r="G50" s="114"/>
      <c r="H50" s="114"/>
      <c r="I50" s="114"/>
    </row>
    <row r="51" spans="1:9" x14ac:dyDescent="0.25">
      <c r="A51" s="39">
        <v>3234</v>
      </c>
      <c r="B51" s="40"/>
      <c r="C51" s="41"/>
      <c r="D51" s="38" t="s">
        <v>77</v>
      </c>
      <c r="E51" s="114"/>
      <c r="F51" s="114"/>
      <c r="G51" s="114"/>
      <c r="H51" s="114"/>
      <c r="I51" s="114"/>
    </row>
    <row r="52" spans="1:9" x14ac:dyDescent="0.25">
      <c r="A52" s="39">
        <v>3235</v>
      </c>
      <c r="B52" s="40"/>
      <c r="C52" s="41"/>
      <c r="D52" s="38" t="s">
        <v>78</v>
      </c>
      <c r="E52" s="114">
        <v>159.27000000000001</v>
      </c>
      <c r="F52" s="114"/>
      <c r="G52" s="114"/>
      <c r="H52" s="114"/>
      <c r="I52" s="114"/>
    </row>
    <row r="53" spans="1:9" x14ac:dyDescent="0.25">
      <c r="A53" s="39">
        <v>3236</v>
      </c>
      <c r="B53" s="40"/>
      <c r="C53" s="41"/>
      <c r="D53" s="38" t="s">
        <v>79</v>
      </c>
      <c r="E53" s="114"/>
      <c r="F53" s="114"/>
      <c r="G53" s="114">
        <v>1000</v>
      </c>
      <c r="H53" s="114">
        <v>1200</v>
      </c>
      <c r="I53" s="114">
        <v>1200</v>
      </c>
    </row>
    <row r="54" spans="1:9" x14ac:dyDescent="0.25">
      <c r="A54" s="39">
        <v>3237</v>
      </c>
      <c r="B54" s="40"/>
      <c r="C54" s="41"/>
      <c r="D54" s="38" t="s">
        <v>80</v>
      </c>
      <c r="E54" s="114"/>
      <c r="F54" s="114"/>
      <c r="G54" s="114"/>
      <c r="H54" s="114"/>
      <c r="I54" s="114"/>
    </row>
    <row r="55" spans="1:9" x14ac:dyDescent="0.25">
      <c r="A55" s="39">
        <v>3238</v>
      </c>
      <c r="B55" s="40"/>
      <c r="C55" s="41"/>
      <c r="D55" s="38" t="s">
        <v>81</v>
      </c>
      <c r="E55" s="114"/>
      <c r="F55" s="114"/>
      <c r="G55" s="114"/>
      <c r="H55" s="114"/>
      <c r="I55" s="114"/>
    </row>
    <row r="56" spans="1:9" x14ac:dyDescent="0.25">
      <c r="A56" s="39">
        <v>3239</v>
      </c>
      <c r="B56" s="40"/>
      <c r="C56" s="41"/>
      <c r="D56" s="38" t="s">
        <v>82</v>
      </c>
      <c r="E56" s="114"/>
      <c r="F56" s="114"/>
      <c r="G56" s="114">
        <v>300</v>
      </c>
      <c r="H56" s="114">
        <v>350</v>
      </c>
      <c r="I56" s="114">
        <v>400</v>
      </c>
    </row>
    <row r="57" spans="1:9" ht="25.5" x14ac:dyDescent="0.25">
      <c r="A57" s="42">
        <v>329</v>
      </c>
      <c r="B57" s="43"/>
      <c r="C57" s="44"/>
      <c r="D57" s="45" t="s">
        <v>84</v>
      </c>
      <c r="E57" s="113">
        <f t="shared" ref="E57:I57" si="15">SUM(E58:E64)</f>
        <v>725.99</v>
      </c>
      <c r="F57" s="113">
        <f t="shared" si="15"/>
        <v>0</v>
      </c>
      <c r="G57" s="113">
        <f t="shared" si="15"/>
        <v>0</v>
      </c>
      <c r="H57" s="113">
        <f t="shared" si="15"/>
        <v>0</v>
      </c>
      <c r="I57" s="113">
        <f t="shared" si="15"/>
        <v>0</v>
      </c>
    </row>
    <row r="58" spans="1:9" ht="38.25" x14ac:dyDescent="0.25">
      <c r="A58" s="102">
        <v>3291</v>
      </c>
      <c r="B58" s="103"/>
      <c r="C58" s="104"/>
      <c r="D58" s="101" t="s">
        <v>85</v>
      </c>
      <c r="E58" s="114"/>
      <c r="F58" s="114"/>
      <c r="G58" s="114"/>
      <c r="H58" s="114"/>
      <c r="I58" s="114"/>
    </row>
    <row r="59" spans="1:9" x14ac:dyDescent="0.25">
      <c r="A59" s="102">
        <v>3292</v>
      </c>
      <c r="B59" s="103"/>
      <c r="C59" s="104"/>
      <c r="D59" s="101" t="s">
        <v>86</v>
      </c>
      <c r="E59" s="114"/>
      <c r="F59" s="114"/>
      <c r="G59" s="114"/>
      <c r="H59" s="114"/>
      <c r="I59" s="114"/>
    </row>
    <row r="60" spans="1:9" x14ac:dyDescent="0.25">
      <c r="A60" s="102">
        <v>3293</v>
      </c>
      <c r="B60" s="103"/>
      <c r="C60" s="104"/>
      <c r="D60" s="101" t="s">
        <v>87</v>
      </c>
      <c r="E60" s="114"/>
      <c r="F60" s="114"/>
      <c r="G60" s="114"/>
      <c r="H60" s="114"/>
      <c r="I60" s="114"/>
    </row>
    <row r="61" spans="1:9" x14ac:dyDescent="0.25">
      <c r="A61" s="102">
        <v>3294</v>
      </c>
      <c r="B61" s="103"/>
      <c r="C61" s="104"/>
      <c r="D61" s="101" t="s">
        <v>88</v>
      </c>
      <c r="E61" s="114"/>
      <c r="F61" s="114"/>
      <c r="G61" s="114"/>
      <c r="H61" s="114"/>
      <c r="I61" s="114"/>
    </row>
    <row r="62" spans="1:9" x14ac:dyDescent="0.25">
      <c r="A62" s="102">
        <v>3295</v>
      </c>
      <c r="B62" s="103"/>
      <c r="C62" s="104"/>
      <c r="D62" s="101" t="s">
        <v>89</v>
      </c>
      <c r="E62" s="114"/>
      <c r="F62" s="114"/>
      <c r="G62" s="114"/>
      <c r="H62" s="114"/>
      <c r="I62" s="114"/>
    </row>
    <row r="63" spans="1:9" x14ac:dyDescent="0.25">
      <c r="A63" s="102">
        <v>3296</v>
      </c>
      <c r="B63" s="103"/>
      <c r="C63" s="104"/>
      <c r="D63" s="101" t="s">
        <v>90</v>
      </c>
      <c r="E63" s="114"/>
      <c r="F63" s="114"/>
      <c r="G63" s="114"/>
      <c r="H63" s="114"/>
      <c r="I63" s="114"/>
    </row>
    <row r="64" spans="1:9" ht="25.5" x14ac:dyDescent="0.25">
      <c r="A64" s="102">
        <v>3299</v>
      </c>
      <c r="B64" s="103"/>
      <c r="C64" s="104"/>
      <c r="D64" s="101" t="s">
        <v>49</v>
      </c>
      <c r="E64" s="114">
        <v>725.99</v>
      </c>
      <c r="F64" s="114"/>
      <c r="G64" s="114"/>
      <c r="H64" s="114"/>
      <c r="I64" s="114"/>
    </row>
    <row r="65" spans="1:9" x14ac:dyDescent="0.25">
      <c r="A65" s="39"/>
      <c r="B65" s="40"/>
      <c r="C65" s="41"/>
      <c r="D65" s="38"/>
      <c r="E65" s="114"/>
      <c r="F65" s="114"/>
      <c r="G65" s="114"/>
      <c r="H65" s="114"/>
      <c r="I65" s="114"/>
    </row>
    <row r="66" spans="1:9" x14ac:dyDescent="0.25">
      <c r="A66" s="39"/>
      <c r="B66" s="40"/>
      <c r="C66" s="41"/>
      <c r="D66" s="53" t="s">
        <v>102</v>
      </c>
      <c r="E66" s="115">
        <f>E32+E57</f>
        <v>1611.25</v>
      </c>
      <c r="F66" s="115">
        <f t="shared" ref="F66:I66" si="16">F32</f>
        <v>663.62</v>
      </c>
      <c r="G66" s="115">
        <f>G32</f>
        <v>3100</v>
      </c>
      <c r="H66" s="115">
        <f t="shared" si="16"/>
        <v>3200</v>
      </c>
      <c r="I66" s="115">
        <f t="shared" si="16"/>
        <v>3200</v>
      </c>
    </row>
    <row r="67" spans="1:9" x14ac:dyDescent="0.25">
      <c r="A67" s="56"/>
      <c r="B67" s="57"/>
      <c r="C67" s="58"/>
      <c r="D67" s="55"/>
      <c r="E67" s="8"/>
      <c r="F67" s="8"/>
      <c r="G67" s="8"/>
      <c r="H67" s="8"/>
      <c r="I67" s="8"/>
    </row>
    <row r="68" spans="1:9" ht="25.5" x14ac:dyDescent="0.25">
      <c r="A68" s="226" t="s">
        <v>26</v>
      </c>
      <c r="B68" s="227"/>
      <c r="C68" s="228"/>
      <c r="D68" s="19" t="s">
        <v>27</v>
      </c>
      <c r="E68" s="19" t="s">
        <v>173</v>
      </c>
      <c r="F68" s="20" t="s">
        <v>36</v>
      </c>
      <c r="G68" s="20" t="s">
        <v>181</v>
      </c>
      <c r="H68" s="20" t="s">
        <v>37</v>
      </c>
      <c r="I68" s="20" t="s">
        <v>171</v>
      </c>
    </row>
    <row r="69" spans="1:9" ht="15" customHeight="1" x14ac:dyDescent="0.25">
      <c r="A69" s="235" t="s">
        <v>104</v>
      </c>
      <c r="B69" s="236"/>
      <c r="C69" s="237"/>
      <c r="D69" s="105" t="s">
        <v>33</v>
      </c>
      <c r="E69" s="8"/>
      <c r="F69" s="8"/>
      <c r="G69" s="8"/>
      <c r="H69" s="8"/>
      <c r="I69" s="8"/>
    </row>
    <row r="70" spans="1:9" ht="25.5" customHeight="1" x14ac:dyDescent="0.25">
      <c r="A70" s="235" t="s">
        <v>135</v>
      </c>
      <c r="B70" s="236"/>
      <c r="C70" s="237"/>
      <c r="D70" s="105" t="s">
        <v>142</v>
      </c>
      <c r="E70" s="8"/>
      <c r="F70" s="8"/>
      <c r="G70" s="8"/>
      <c r="H70" s="8"/>
      <c r="I70" s="8"/>
    </row>
    <row r="71" spans="1:9" ht="15" customHeight="1" x14ac:dyDescent="0.25">
      <c r="A71" s="229">
        <v>43</v>
      </c>
      <c r="B71" s="230"/>
      <c r="C71" s="231"/>
      <c r="D71" s="106" t="s">
        <v>40</v>
      </c>
      <c r="E71" s="8"/>
      <c r="F71" s="8"/>
      <c r="G71" s="8"/>
      <c r="H71" s="8"/>
      <c r="I71" s="8"/>
    </row>
    <row r="72" spans="1:9" ht="15" customHeight="1" x14ac:dyDescent="0.25">
      <c r="A72" s="232">
        <v>3</v>
      </c>
      <c r="B72" s="233"/>
      <c r="C72" s="234"/>
      <c r="D72" s="59" t="s">
        <v>16</v>
      </c>
      <c r="E72" s="111">
        <f t="shared" ref="E72:I72" si="17">SUM(E73+E83+E117+E121)</f>
        <v>18879.21</v>
      </c>
      <c r="F72" s="111">
        <f t="shared" si="17"/>
        <v>18846.64</v>
      </c>
      <c r="G72" s="111">
        <f>SUM(G73+G83+G117+G121)</f>
        <v>6965</v>
      </c>
      <c r="H72" s="111">
        <f t="shared" si="17"/>
        <v>7065</v>
      </c>
      <c r="I72" s="111">
        <f t="shared" si="17"/>
        <v>7165</v>
      </c>
    </row>
    <row r="73" spans="1:9" x14ac:dyDescent="0.25">
      <c r="A73" s="238">
        <v>31</v>
      </c>
      <c r="B73" s="239"/>
      <c r="C73" s="240"/>
      <c r="D73" s="47" t="s">
        <v>17</v>
      </c>
      <c r="E73" s="112">
        <f t="shared" ref="E73:I73" si="18">SUM(E74+E78+E80)</f>
        <v>19.91</v>
      </c>
      <c r="F73" s="112">
        <f t="shared" si="18"/>
        <v>0</v>
      </c>
      <c r="G73" s="112">
        <f t="shared" si="18"/>
        <v>0</v>
      </c>
      <c r="H73" s="112">
        <f t="shared" si="18"/>
        <v>0</v>
      </c>
      <c r="I73" s="112">
        <f t="shared" si="18"/>
        <v>0</v>
      </c>
    </row>
    <row r="74" spans="1:9" ht="15" customHeight="1" x14ac:dyDescent="0.25">
      <c r="A74" s="42">
        <v>311</v>
      </c>
      <c r="B74" s="43"/>
      <c r="C74" s="44"/>
      <c r="D74" s="45" t="s">
        <v>44</v>
      </c>
      <c r="E74" s="113">
        <f t="shared" ref="E74:I74" si="19">SUM(E75:E77)</f>
        <v>19.91</v>
      </c>
      <c r="F74" s="113">
        <f t="shared" si="19"/>
        <v>0</v>
      </c>
      <c r="G74" s="113">
        <f t="shared" si="19"/>
        <v>0</v>
      </c>
      <c r="H74" s="113">
        <f t="shared" si="19"/>
        <v>0</v>
      </c>
      <c r="I74" s="113">
        <f t="shared" si="19"/>
        <v>0</v>
      </c>
    </row>
    <row r="75" spans="1:9" x14ac:dyDescent="0.25">
      <c r="A75" s="56">
        <v>3111</v>
      </c>
      <c r="B75" s="57"/>
      <c r="C75" s="58"/>
      <c r="D75" s="55" t="s">
        <v>56</v>
      </c>
      <c r="E75" s="114">
        <v>17.09</v>
      </c>
      <c r="F75" s="114"/>
      <c r="G75" s="114">
        <v>0</v>
      </c>
      <c r="H75" s="114">
        <v>0</v>
      </c>
      <c r="I75" s="114">
        <v>0</v>
      </c>
    </row>
    <row r="76" spans="1:9" x14ac:dyDescent="0.25">
      <c r="A76" s="56">
        <v>3113</v>
      </c>
      <c r="B76" s="57"/>
      <c r="C76" s="58"/>
      <c r="D76" s="55" t="s">
        <v>57</v>
      </c>
      <c r="E76" s="114"/>
      <c r="F76" s="114"/>
      <c r="G76" s="114"/>
      <c r="H76" s="114"/>
      <c r="I76" s="114"/>
    </row>
    <row r="77" spans="1:9" x14ac:dyDescent="0.25">
      <c r="A77" s="56">
        <v>3114</v>
      </c>
      <c r="B77" s="57"/>
      <c r="C77" s="58"/>
      <c r="D77" s="55" t="s">
        <v>58</v>
      </c>
      <c r="E77" s="114">
        <v>2.82</v>
      </c>
      <c r="F77" s="114"/>
      <c r="G77" s="114"/>
      <c r="H77" s="114"/>
      <c r="I77" s="114"/>
    </row>
    <row r="78" spans="1:9" x14ac:dyDescent="0.25">
      <c r="A78" s="42">
        <v>312</v>
      </c>
      <c r="B78" s="43"/>
      <c r="C78" s="44"/>
      <c r="D78" s="45" t="s">
        <v>59</v>
      </c>
      <c r="E78" s="113">
        <f t="shared" ref="E78:I78" si="20">SUM(E79)</f>
        <v>0</v>
      </c>
      <c r="F78" s="113">
        <f t="shared" si="20"/>
        <v>0</v>
      </c>
      <c r="G78" s="113">
        <f t="shared" si="20"/>
        <v>0</v>
      </c>
      <c r="H78" s="113">
        <f t="shared" si="20"/>
        <v>0</v>
      </c>
      <c r="I78" s="113">
        <f t="shared" si="20"/>
        <v>0</v>
      </c>
    </row>
    <row r="79" spans="1:9" x14ac:dyDescent="0.25">
      <c r="A79" s="56">
        <v>3121</v>
      </c>
      <c r="B79" s="57"/>
      <c r="C79" s="58"/>
      <c r="D79" s="55" t="s">
        <v>60</v>
      </c>
      <c r="E79" s="114"/>
      <c r="F79" s="114"/>
      <c r="G79" s="114"/>
      <c r="H79" s="114"/>
      <c r="I79" s="114"/>
    </row>
    <row r="80" spans="1:9" x14ac:dyDescent="0.25">
      <c r="A80" s="42">
        <v>313</v>
      </c>
      <c r="B80" s="43"/>
      <c r="C80" s="44"/>
      <c r="D80" s="45" t="s">
        <v>45</v>
      </c>
      <c r="E80" s="113">
        <f>SUM(E81:E82)</f>
        <v>0</v>
      </c>
      <c r="F80" s="113">
        <f t="shared" ref="F80:I80" si="21">SUM(F81:F82)</f>
        <v>0</v>
      </c>
      <c r="G80" s="113">
        <f t="shared" si="21"/>
        <v>0</v>
      </c>
      <c r="H80" s="113">
        <f t="shared" si="21"/>
        <v>0</v>
      </c>
      <c r="I80" s="113">
        <f t="shared" si="21"/>
        <v>0</v>
      </c>
    </row>
    <row r="81" spans="1:9" x14ac:dyDescent="0.25">
      <c r="A81" s="56">
        <v>3131</v>
      </c>
      <c r="B81" s="57"/>
      <c r="C81" s="58"/>
      <c r="D81" s="55" t="s">
        <v>61</v>
      </c>
      <c r="E81" s="114"/>
      <c r="F81" s="114"/>
      <c r="G81" s="114"/>
      <c r="H81" s="114"/>
      <c r="I81" s="114"/>
    </row>
    <row r="82" spans="1:9" ht="25.5" x14ac:dyDescent="0.25">
      <c r="A82" s="56">
        <v>3132</v>
      </c>
      <c r="B82" s="57"/>
      <c r="C82" s="58"/>
      <c r="D82" s="55" t="s">
        <v>62</v>
      </c>
      <c r="E82" s="114"/>
      <c r="F82" s="114"/>
      <c r="G82" s="114"/>
      <c r="H82" s="114"/>
      <c r="I82" s="114"/>
    </row>
    <row r="83" spans="1:9" x14ac:dyDescent="0.25">
      <c r="A83" s="238">
        <v>32</v>
      </c>
      <c r="B83" s="239"/>
      <c r="C83" s="240"/>
      <c r="D83" s="47" t="s">
        <v>28</v>
      </c>
      <c r="E83" s="112">
        <f t="shared" ref="E83:I83" si="22">SUM(E84+E89+E97+E107+E109)</f>
        <v>18859.3</v>
      </c>
      <c r="F83" s="112">
        <f t="shared" si="22"/>
        <v>18846.64</v>
      </c>
      <c r="G83" s="112">
        <f t="shared" si="22"/>
        <v>6965</v>
      </c>
      <c r="H83" s="112">
        <f t="shared" si="22"/>
        <v>7065</v>
      </c>
      <c r="I83" s="112">
        <f t="shared" si="22"/>
        <v>7165</v>
      </c>
    </row>
    <row r="84" spans="1:9" x14ac:dyDescent="0.25">
      <c r="A84" s="42">
        <v>321</v>
      </c>
      <c r="B84" s="43"/>
      <c r="C84" s="44"/>
      <c r="D84" s="45" t="s">
        <v>46</v>
      </c>
      <c r="E84" s="113">
        <f t="shared" ref="E84:I84" si="23">SUM(E85:E88)</f>
        <v>517.62</v>
      </c>
      <c r="F84" s="113">
        <f t="shared" si="23"/>
        <v>265.45</v>
      </c>
      <c r="G84" s="113">
        <f t="shared" si="23"/>
        <v>530</v>
      </c>
      <c r="H84" s="113">
        <f t="shared" si="23"/>
        <v>530</v>
      </c>
      <c r="I84" s="113">
        <f t="shared" si="23"/>
        <v>530</v>
      </c>
    </row>
    <row r="85" spans="1:9" x14ac:dyDescent="0.25">
      <c r="A85" s="56">
        <v>3211</v>
      </c>
      <c r="B85" s="57"/>
      <c r="C85" s="58"/>
      <c r="D85" s="55" t="s">
        <v>63</v>
      </c>
      <c r="E85" s="114">
        <v>517.62</v>
      </c>
      <c r="F85" s="114">
        <v>265.45</v>
      </c>
      <c r="G85" s="114">
        <v>530</v>
      </c>
      <c r="H85" s="114">
        <v>530</v>
      </c>
      <c r="I85" s="114">
        <v>530</v>
      </c>
    </row>
    <row r="86" spans="1:9" ht="25.5" x14ac:dyDescent="0.25">
      <c r="A86" s="56">
        <v>3212</v>
      </c>
      <c r="B86" s="57"/>
      <c r="C86" s="58"/>
      <c r="D86" s="55" t="s">
        <v>64</v>
      </c>
      <c r="E86" s="114"/>
      <c r="F86" s="114"/>
      <c r="G86" s="114"/>
      <c r="H86" s="114"/>
      <c r="I86" s="114"/>
    </row>
    <row r="87" spans="1:9" x14ac:dyDescent="0.25">
      <c r="A87" s="56">
        <v>3213</v>
      </c>
      <c r="B87" s="57"/>
      <c r="C87" s="58"/>
      <c r="D87" s="55" t="s">
        <v>65</v>
      </c>
      <c r="E87" s="114"/>
      <c r="F87" s="114"/>
      <c r="G87" s="114"/>
      <c r="H87" s="114"/>
      <c r="I87" s="114"/>
    </row>
    <row r="88" spans="1:9" ht="25.5" x14ac:dyDescent="0.25">
      <c r="A88" s="56">
        <v>3214</v>
      </c>
      <c r="B88" s="57"/>
      <c r="C88" s="58"/>
      <c r="D88" s="55" t="s">
        <v>66</v>
      </c>
      <c r="E88" s="114"/>
      <c r="F88" s="114"/>
      <c r="G88" s="114"/>
      <c r="H88" s="114"/>
      <c r="I88" s="114"/>
    </row>
    <row r="89" spans="1:9" x14ac:dyDescent="0.25">
      <c r="A89" s="42">
        <v>322</v>
      </c>
      <c r="B89" s="43"/>
      <c r="C89" s="44"/>
      <c r="D89" s="45" t="s">
        <v>47</v>
      </c>
      <c r="E89" s="113">
        <f t="shared" ref="E89:I89" si="24">SUM(E90:E96)</f>
        <v>8460.91</v>
      </c>
      <c r="F89" s="113">
        <f t="shared" si="24"/>
        <v>14108.43</v>
      </c>
      <c r="G89" s="113">
        <f t="shared" si="24"/>
        <v>500</v>
      </c>
      <c r="H89" s="113">
        <f t="shared" si="24"/>
        <v>520</v>
      </c>
      <c r="I89" s="113">
        <f t="shared" si="24"/>
        <v>520</v>
      </c>
    </row>
    <row r="90" spans="1:9" ht="25.5" x14ac:dyDescent="0.25">
      <c r="A90" s="56">
        <v>3221</v>
      </c>
      <c r="B90" s="57"/>
      <c r="C90" s="58"/>
      <c r="D90" s="55" t="s">
        <v>67</v>
      </c>
      <c r="E90" s="114">
        <v>111.81</v>
      </c>
      <c r="F90" s="114"/>
      <c r="G90" s="114"/>
      <c r="H90" s="114"/>
      <c r="I90" s="114"/>
    </row>
    <row r="91" spans="1:9" x14ac:dyDescent="0.25">
      <c r="A91" s="56">
        <v>3222</v>
      </c>
      <c r="B91" s="57"/>
      <c r="C91" s="58"/>
      <c r="D91" s="55" t="s">
        <v>68</v>
      </c>
      <c r="E91" s="114">
        <v>8159.98</v>
      </c>
      <c r="F91" s="114">
        <v>13179.37</v>
      </c>
      <c r="G91" s="114"/>
      <c r="H91" s="114"/>
      <c r="I91" s="114"/>
    </row>
    <row r="92" spans="1:9" x14ac:dyDescent="0.25">
      <c r="A92" s="56">
        <v>3223</v>
      </c>
      <c r="B92" s="57"/>
      <c r="C92" s="58"/>
      <c r="D92" s="55" t="s">
        <v>69</v>
      </c>
      <c r="E92" s="114">
        <v>0</v>
      </c>
      <c r="F92" s="114"/>
      <c r="G92" s="114"/>
      <c r="H92" s="114"/>
      <c r="I92" s="114"/>
    </row>
    <row r="93" spans="1:9" ht="25.5" x14ac:dyDescent="0.25">
      <c r="A93" s="56">
        <v>3224</v>
      </c>
      <c r="B93" s="57"/>
      <c r="C93" s="58"/>
      <c r="D93" s="55" t="s">
        <v>70</v>
      </c>
      <c r="E93" s="114">
        <v>0</v>
      </c>
      <c r="F93" s="114"/>
      <c r="G93" s="114"/>
      <c r="H93" s="114"/>
      <c r="I93" s="114"/>
    </row>
    <row r="94" spans="1:9" x14ac:dyDescent="0.25">
      <c r="A94" s="56">
        <v>3225</v>
      </c>
      <c r="B94" s="57"/>
      <c r="C94" s="58"/>
      <c r="D94" s="55" t="s">
        <v>71</v>
      </c>
      <c r="E94" s="114">
        <v>189.12</v>
      </c>
      <c r="F94" s="114">
        <v>929.06</v>
      </c>
      <c r="G94" s="114">
        <v>500</v>
      </c>
      <c r="H94" s="114">
        <v>520</v>
      </c>
      <c r="I94" s="114">
        <v>520</v>
      </c>
    </row>
    <row r="95" spans="1:9" ht="25.5" x14ac:dyDescent="0.25">
      <c r="A95" s="56">
        <v>3226</v>
      </c>
      <c r="B95" s="57"/>
      <c r="C95" s="58"/>
      <c r="D95" s="55" t="s">
        <v>72</v>
      </c>
      <c r="E95" s="114">
        <v>0</v>
      </c>
      <c r="F95" s="114"/>
      <c r="G95" s="114"/>
      <c r="H95" s="114"/>
      <c r="I95" s="114"/>
    </row>
    <row r="96" spans="1:9" ht="25.5" x14ac:dyDescent="0.25">
      <c r="A96" s="56">
        <v>3227</v>
      </c>
      <c r="B96" s="57"/>
      <c r="C96" s="58"/>
      <c r="D96" s="55" t="s">
        <v>73</v>
      </c>
      <c r="E96" s="114">
        <v>0</v>
      </c>
      <c r="F96" s="114"/>
      <c r="G96" s="114"/>
      <c r="H96" s="114"/>
      <c r="I96" s="114"/>
    </row>
    <row r="97" spans="1:9" x14ac:dyDescent="0.25">
      <c r="A97" s="42">
        <v>323</v>
      </c>
      <c r="B97" s="43"/>
      <c r="C97" s="44"/>
      <c r="D97" s="45" t="s">
        <v>48</v>
      </c>
      <c r="E97" s="113">
        <f t="shared" ref="E97:I97" si="25">SUM(E98:E106)</f>
        <v>2462.63</v>
      </c>
      <c r="F97" s="113">
        <f t="shared" si="25"/>
        <v>358.35</v>
      </c>
      <c r="G97" s="113">
        <f t="shared" si="25"/>
        <v>800</v>
      </c>
      <c r="H97" s="113">
        <f t="shared" si="25"/>
        <v>800</v>
      </c>
      <c r="I97" s="113">
        <f t="shared" si="25"/>
        <v>900</v>
      </c>
    </row>
    <row r="98" spans="1:9" x14ac:dyDescent="0.25">
      <c r="A98" s="56">
        <v>3231</v>
      </c>
      <c r="B98" s="57"/>
      <c r="C98" s="58"/>
      <c r="D98" s="55" t="s">
        <v>74</v>
      </c>
      <c r="E98" s="114">
        <v>1128.1400000000001</v>
      </c>
      <c r="F98" s="114"/>
      <c r="G98" s="114">
        <v>700</v>
      </c>
      <c r="H98" s="114">
        <v>700</v>
      </c>
      <c r="I98" s="114">
        <v>800</v>
      </c>
    </row>
    <row r="99" spans="1:9" ht="25.5" x14ac:dyDescent="0.25">
      <c r="A99" s="56">
        <v>3232</v>
      </c>
      <c r="B99" s="57"/>
      <c r="C99" s="58"/>
      <c r="D99" s="55" t="s">
        <v>75</v>
      </c>
      <c r="E99" s="114"/>
      <c r="F99" s="114"/>
      <c r="G99" s="114"/>
      <c r="H99" s="114"/>
      <c r="I99" s="114"/>
    </row>
    <row r="100" spans="1:9" x14ac:dyDescent="0.25">
      <c r="A100" s="56">
        <v>3233</v>
      </c>
      <c r="B100" s="57"/>
      <c r="C100" s="58"/>
      <c r="D100" s="55" t="s">
        <v>76</v>
      </c>
      <c r="E100" s="114"/>
      <c r="F100" s="114"/>
      <c r="G100" s="114"/>
      <c r="H100" s="114"/>
      <c r="I100" s="114"/>
    </row>
    <row r="101" spans="1:9" x14ac:dyDescent="0.25">
      <c r="A101" s="56">
        <v>3234</v>
      </c>
      <c r="B101" s="57"/>
      <c r="C101" s="58"/>
      <c r="D101" s="55" t="s">
        <v>77</v>
      </c>
      <c r="E101" s="114"/>
      <c r="F101" s="114"/>
      <c r="G101" s="114"/>
      <c r="H101" s="114"/>
      <c r="I101" s="114"/>
    </row>
    <row r="102" spans="1:9" x14ac:dyDescent="0.25">
      <c r="A102" s="56">
        <v>3235</v>
      </c>
      <c r="B102" s="57"/>
      <c r="C102" s="58"/>
      <c r="D102" s="55" t="s">
        <v>78</v>
      </c>
      <c r="E102" s="114"/>
      <c r="F102" s="114"/>
      <c r="G102" s="114"/>
      <c r="H102" s="114"/>
      <c r="I102" s="114"/>
    </row>
    <row r="103" spans="1:9" x14ac:dyDescent="0.25">
      <c r="A103" s="56">
        <v>3236</v>
      </c>
      <c r="B103" s="57"/>
      <c r="C103" s="58"/>
      <c r="D103" s="55" t="s">
        <v>79</v>
      </c>
      <c r="E103" s="114"/>
      <c r="F103" s="114"/>
      <c r="G103" s="114"/>
      <c r="H103" s="114"/>
      <c r="I103" s="114"/>
    </row>
    <row r="104" spans="1:9" x14ac:dyDescent="0.25">
      <c r="A104" s="56">
        <v>3237</v>
      </c>
      <c r="B104" s="57"/>
      <c r="C104" s="58"/>
      <c r="D104" s="55" t="s">
        <v>80</v>
      </c>
      <c r="E104" s="114"/>
      <c r="F104" s="114"/>
      <c r="G104" s="114"/>
      <c r="H104" s="114"/>
      <c r="I104" s="114"/>
    </row>
    <row r="105" spans="1:9" x14ac:dyDescent="0.25">
      <c r="A105" s="56">
        <v>3238</v>
      </c>
      <c r="B105" s="57"/>
      <c r="C105" s="58"/>
      <c r="D105" s="55" t="s">
        <v>81</v>
      </c>
      <c r="E105" s="114"/>
      <c r="F105" s="114"/>
      <c r="G105" s="114"/>
      <c r="H105" s="114"/>
      <c r="I105" s="114"/>
    </row>
    <row r="106" spans="1:9" x14ac:dyDescent="0.25">
      <c r="A106" s="56">
        <v>3239</v>
      </c>
      <c r="B106" s="57"/>
      <c r="C106" s="58"/>
      <c r="D106" s="55" t="s">
        <v>82</v>
      </c>
      <c r="E106" s="114">
        <v>1334.49</v>
      </c>
      <c r="F106" s="114">
        <v>358.35</v>
      </c>
      <c r="G106" s="114">
        <v>100</v>
      </c>
      <c r="H106" s="114">
        <v>100</v>
      </c>
      <c r="I106" s="114">
        <v>100</v>
      </c>
    </row>
    <row r="107" spans="1:9" ht="25.5" x14ac:dyDescent="0.25">
      <c r="A107" s="42">
        <v>324</v>
      </c>
      <c r="B107" s="43"/>
      <c r="C107" s="44"/>
      <c r="D107" s="45" t="s">
        <v>83</v>
      </c>
      <c r="E107" s="113"/>
      <c r="F107" s="113"/>
      <c r="G107" s="113"/>
      <c r="H107" s="113"/>
      <c r="I107" s="113"/>
    </row>
    <row r="108" spans="1:9" ht="19.5" customHeight="1" x14ac:dyDescent="0.25">
      <c r="A108" s="70">
        <v>3241</v>
      </c>
      <c r="B108" s="71"/>
      <c r="C108" s="72"/>
      <c r="D108" s="69" t="s">
        <v>110</v>
      </c>
      <c r="E108" s="114"/>
      <c r="F108" s="114"/>
      <c r="G108" s="114"/>
      <c r="H108" s="114"/>
      <c r="I108" s="114"/>
    </row>
    <row r="109" spans="1:9" ht="25.5" x14ac:dyDescent="0.25">
      <c r="A109" s="42">
        <v>329</v>
      </c>
      <c r="B109" s="43"/>
      <c r="C109" s="44"/>
      <c r="D109" s="45" t="s">
        <v>84</v>
      </c>
      <c r="E109" s="113">
        <f t="shared" ref="E109:I109" si="26">SUM(E110:E116)</f>
        <v>7418.14</v>
      </c>
      <c r="F109" s="113">
        <f t="shared" si="26"/>
        <v>4114.41</v>
      </c>
      <c r="G109" s="113">
        <f t="shared" si="26"/>
        <v>5135</v>
      </c>
      <c r="H109" s="113">
        <f t="shared" si="26"/>
        <v>5215</v>
      </c>
      <c r="I109" s="113">
        <f t="shared" si="26"/>
        <v>5215</v>
      </c>
    </row>
    <row r="110" spans="1:9" ht="38.25" x14ac:dyDescent="0.25">
      <c r="A110" s="56">
        <v>3291</v>
      </c>
      <c r="B110" s="57"/>
      <c r="C110" s="58"/>
      <c r="D110" s="55" t="s">
        <v>85</v>
      </c>
      <c r="E110" s="114"/>
      <c r="F110" s="114"/>
      <c r="G110" s="114"/>
      <c r="H110" s="114"/>
      <c r="I110" s="114"/>
    </row>
    <row r="111" spans="1:9" x14ac:dyDescent="0.25">
      <c r="A111" s="56">
        <v>3292</v>
      </c>
      <c r="B111" s="57"/>
      <c r="C111" s="58"/>
      <c r="D111" s="55" t="s">
        <v>86</v>
      </c>
      <c r="E111" s="114"/>
      <c r="F111" s="114"/>
      <c r="G111" s="114"/>
      <c r="H111" s="114"/>
      <c r="I111" s="114"/>
    </row>
    <row r="112" spans="1:9" x14ac:dyDescent="0.25">
      <c r="A112" s="56">
        <v>3293</v>
      </c>
      <c r="B112" s="57"/>
      <c r="C112" s="58"/>
      <c r="D112" s="55" t="s">
        <v>87</v>
      </c>
      <c r="E112" s="114"/>
      <c r="F112" s="114"/>
      <c r="G112" s="114"/>
      <c r="H112" s="114"/>
      <c r="I112" s="114"/>
    </row>
    <row r="113" spans="1:9" x14ac:dyDescent="0.25">
      <c r="A113" s="56">
        <v>3294</v>
      </c>
      <c r="B113" s="57"/>
      <c r="C113" s="58"/>
      <c r="D113" s="55" t="s">
        <v>88</v>
      </c>
      <c r="E113" s="114"/>
      <c r="F113" s="114"/>
      <c r="G113" s="114"/>
      <c r="H113" s="114"/>
      <c r="I113" s="114"/>
    </row>
    <row r="114" spans="1:9" x14ac:dyDescent="0.25">
      <c r="A114" s="56">
        <v>3295</v>
      </c>
      <c r="B114" s="57"/>
      <c r="C114" s="58"/>
      <c r="D114" s="55" t="s">
        <v>89</v>
      </c>
      <c r="E114" s="114"/>
      <c r="F114" s="114"/>
      <c r="G114" s="114"/>
      <c r="H114" s="114"/>
      <c r="I114" s="114"/>
    </row>
    <row r="115" spans="1:9" x14ac:dyDescent="0.25">
      <c r="A115" s="56">
        <v>3296</v>
      </c>
      <c r="B115" s="57"/>
      <c r="C115" s="58"/>
      <c r="D115" s="55" t="s">
        <v>90</v>
      </c>
      <c r="E115" s="114"/>
      <c r="F115" s="114"/>
      <c r="G115" s="114"/>
      <c r="H115" s="114"/>
      <c r="I115" s="114"/>
    </row>
    <row r="116" spans="1:9" ht="25.5" x14ac:dyDescent="0.25">
      <c r="A116" s="56">
        <v>3299</v>
      </c>
      <c r="B116" s="57"/>
      <c r="C116" s="58"/>
      <c r="D116" s="55" t="s">
        <v>49</v>
      </c>
      <c r="E116" s="114">
        <v>7418.14</v>
      </c>
      <c r="F116" s="114">
        <v>4114.41</v>
      </c>
      <c r="G116" s="114">
        <v>5135</v>
      </c>
      <c r="H116" s="114">
        <v>5215</v>
      </c>
      <c r="I116" s="114">
        <v>5215</v>
      </c>
    </row>
    <row r="117" spans="1:9" x14ac:dyDescent="0.25">
      <c r="A117" s="60">
        <v>34</v>
      </c>
      <c r="B117" s="61"/>
      <c r="C117" s="62"/>
      <c r="D117" s="47" t="s">
        <v>50</v>
      </c>
      <c r="E117" s="112">
        <f t="shared" ref="E117:I117" si="27">SUM(E118)</f>
        <v>0</v>
      </c>
      <c r="F117" s="112">
        <f t="shared" si="27"/>
        <v>0</v>
      </c>
      <c r="G117" s="112">
        <f t="shared" si="27"/>
        <v>0</v>
      </c>
      <c r="H117" s="112">
        <f t="shared" si="27"/>
        <v>0</v>
      </c>
      <c r="I117" s="112">
        <f t="shared" si="27"/>
        <v>0</v>
      </c>
    </row>
    <row r="118" spans="1:9" x14ac:dyDescent="0.25">
      <c r="A118" s="42">
        <v>343</v>
      </c>
      <c r="B118" s="43"/>
      <c r="C118" s="44"/>
      <c r="D118" s="45" t="s">
        <v>51</v>
      </c>
      <c r="E118" s="113">
        <f t="shared" ref="E118:I118" si="28">SUM(E119:E120)</f>
        <v>0</v>
      </c>
      <c r="F118" s="113">
        <f t="shared" si="28"/>
        <v>0</v>
      </c>
      <c r="G118" s="113">
        <f t="shared" si="28"/>
        <v>0</v>
      </c>
      <c r="H118" s="113">
        <f t="shared" si="28"/>
        <v>0</v>
      </c>
      <c r="I118" s="113">
        <f t="shared" si="28"/>
        <v>0</v>
      </c>
    </row>
    <row r="119" spans="1:9" ht="25.5" x14ac:dyDescent="0.25">
      <c r="A119" s="56">
        <v>3431</v>
      </c>
      <c r="B119" s="57"/>
      <c r="C119" s="58"/>
      <c r="D119" s="55" t="s">
        <v>91</v>
      </c>
      <c r="E119" s="114"/>
      <c r="F119" s="114"/>
      <c r="G119" s="114"/>
      <c r="H119" s="114"/>
      <c r="I119" s="114"/>
    </row>
    <row r="120" spans="1:9" x14ac:dyDescent="0.25">
      <c r="A120" s="56">
        <v>3433</v>
      </c>
      <c r="B120" s="57"/>
      <c r="C120" s="58"/>
      <c r="D120" s="55" t="s">
        <v>92</v>
      </c>
      <c r="E120" s="114"/>
      <c r="F120" s="114"/>
      <c r="G120" s="114"/>
      <c r="H120" s="114"/>
      <c r="I120" s="114"/>
    </row>
    <row r="121" spans="1:9" ht="38.25" x14ac:dyDescent="0.25">
      <c r="A121" s="60">
        <v>37</v>
      </c>
      <c r="B121" s="61"/>
      <c r="C121" s="62"/>
      <c r="D121" s="47" t="s">
        <v>52</v>
      </c>
      <c r="E121" s="112">
        <f t="shared" ref="E121:I121" si="29">SUM(E122)</f>
        <v>0</v>
      </c>
      <c r="F121" s="112">
        <f t="shared" si="29"/>
        <v>0</v>
      </c>
      <c r="G121" s="112">
        <f t="shared" si="29"/>
        <v>0</v>
      </c>
      <c r="H121" s="112">
        <f t="shared" si="29"/>
        <v>0</v>
      </c>
      <c r="I121" s="112">
        <f t="shared" si="29"/>
        <v>0</v>
      </c>
    </row>
    <row r="122" spans="1:9" ht="25.5" x14ac:dyDescent="0.25">
      <c r="A122" s="42">
        <v>372</v>
      </c>
      <c r="B122" s="43"/>
      <c r="C122" s="44"/>
      <c r="D122" s="45" t="s">
        <v>53</v>
      </c>
      <c r="E122" s="113"/>
      <c r="F122" s="113"/>
      <c r="G122" s="113"/>
      <c r="H122" s="113"/>
      <c r="I122" s="113"/>
    </row>
    <row r="123" spans="1:9" ht="25.5" x14ac:dyDescent="0.25">
      <c r="A123" s="56">
        <v>3721</v>
      </c>
      <c r="B123" s="57"/>
      <c r="C123" s="58"/>
      <c r="D123" s="55" t="s">
        <v>93</v>
      </c>
      <c r="E123" s="114"/>
      <c r="F123" s="114"/>
      <c r="G123" s="114"/>
      <c r="H123" s="114"/>
      <c r="I123" s="114"/>
    </row>
    <row r="124" spans="1:9" ht="25.5" x14ac:dyDescent="0.25">
      <c r="A124" s="56">
        <v>3722</v>
      </c>
      <c r="B124" s="57"/>
      <c r="C124" s="58"/>
      <c r="D124" s="55" t="s">
        <v>94</v>
      </c>
      <c r="E124" s="114"/>
      <c r="F124" s="114"/>
      <c r="G124" s="114"/>
      <c r="H124" s="114"/>
      <c r="I124" s="114"/>
    </row>
    <row r="125" spans="1:9" ht="38.25" x14ac:dyDescent="0.25">
      <c r="A125" s="49">
        <v>4</v>
      </c>
      <c r="B125" s="50"/>
      <c r="C125" s="51"/>
      <c r="D125" s="59" t="s">
        <v>42</v>
      </c>
      <c r="E125" s="111">
        <f t="shared" ref="E125:I125" si="30">SUM(E126)</f>
        <v>743.85</v>
      </c>
      <c r="F125" s="111">
        <f t="shared" si="30"/>
        <v>1672.31</v>
      </c>
      <c r="G125" s="111">
        <f t="shared" si="30"/>
        <v>535</v>
      </c>
      <c r="H125" s="111">
        <f t="shared" si="30"/>
        <v>535</v>
      </c>
      <c r="I125" s="111">
        <f t="shared" si="30"/>
        <v>535</v>
      </c>
    </row>
    <row r="126" spans="1:9" ht="38.25" x14ac:dyDescent="0.25">
      <c r="A126" s="60">
        <v>42</v>
      </c>
      <c r="B126" s="61"/>
      <c r="C126" s="62"/>
      <c r="D126" s="47" t="s">
        <v>42</v>
      </c>
      <c r="E126" s="112">
        <f t="shared" ref="E126:I126" si="31">SUM(E127+E134)</f>
        <v>743.85</v>
      </c>
      <c r="F126" s="112">
        <f t="shared" si="31"/>
        <v>1672.31</v>
      </c>
      <c r="G126" s="112">
        <f t="shared" si="31"/>
        <v>535</v>
      </c>
      <c r="H126" s="112">
        <f t="shared" si="31"/>
        <v>535</v>
      </c>
      <c r="I126" s="112">
        <f t="shared" si="31"/>
        <v>535</v>
      </c>
    </row>
    <row r="127" spans="1:9" x14ac:dyDescent="0.25">
      <c r="A127" s="42">
        <v>422</v>
      </c>
      <c r="B127" s="43"/>
      <c r="C127" s="44"/>
      <c r="D127" s="45" t="s">
        <v>54</v>
      </c>
      <c r="E127" s="113">
        <f t="shared" ref="E127:I127" si="32">SUM(E128:E133)</f>
        <v>0</v>
      </c>
      <c r="F127" s="113">
        <f t="shared" si="32"/>
        <v>796.34</v>
      </c>
      <c r="G127" s="113">
        <f t="shared" si="32"/>
        <v>0</v>
      </c>
      <c r="H127" s="113">
        <f t="shared" si="32"/>
        <v>0</v>
      </c>
      <c r="I127" s="113">
        <f t="shared" si="32"/>
        <v>0</v>
      </c>
    </row>
    <row r="128" spans="1:9" x14ac:dyDescent="0.25">
      <c r="A128" s="56">
        <v>4221</v>
      </c>
      <c r="B128" s="57"/>
      <c r="C128" s="58"/>
      <c r="D128" s="55" t="s">
        <v>95</v>
      </c>
      <c r="E128" s="114"/>
      <c r="F128" s="114"/>
      <c r="G128" s="114"/>
      <c r="H128" s="114"/>
      <c r="I128" s="114"/>
    </row>
    <row r="129" spans="1:9" x14ac:dyDescent="0.25">
      <c r="A129" s="56">
        <v>4222</v>
      </c>
      <c r="B129" s="57"/>
      <c r="C129" s="58"/>
      <c r="D129" s="55" t="s">
        <v>96</v>
      </c>
      <c r="E129" s="114"/>
      <c r="F129" s="114"/>
      <c r="G129" s="114"/>
      <c r="H129" s="114"/>
      <c r="I129" s="114"/>
    </row>
    <row r="130" spans="1:9" x14ac:dyDescent="0.25">
      <c r="A130" s="56">
        <v>4223</v>
      </c>
      <c r="B130" s="57"/>
      <c r="C130" s="58"/>
      <c r="D130" s="55" t="s">
        <v>97</v>
      </c>
      <c r="E130" s="114"/>
      <c r="F130" s="114"/>
      <c r="G130" s="114"/>
      <c r="H130" s="114"/>
      <c r="I130" s="114"/>
    </row>
    <row r="131" spans="1:9" x14ac:dyDescent="0.25">
      <c r="A131" s="56">
        <v>4225</v>
      </c>
      <c r="B131" s="57"/>
      <c r="C131" s="58"/>
      <c r="D131" s="55" t="s">
        <v>98</v>
      </c>
      <c r="E131" s="114"/>
      <c r="F131" s="114"/>
      <c r="G131" s="114"/>
      <c r="H131" s="114"/>
      <c r="I131" s="114"/>
    </row>
    <row r="132" spans="1:9" x14ac:dyDescent="0.25">
      <c r="A132" s="56">
        <v>4226</v>
      </c>
      <c r="B132" s="57"/>
      <c r="C132" s="58"/>
      <c r="D132" s="55" t="s">
        <v>99</v>
      </c>
      <c r="E132" s="114"/>
      <c r="F132" s="114"/>
      <c r="G132" s="114"/>
      <c r="H132" s="114"/>
      <c r="I132" s="114"/>
    </row>
    <row r="133" spans="1:9" ht="25.5" x14ac:dyDescent="0.25">
      <c r="A133" s="56">
        <v>4227</v>
      </c>
      <c r="B133" s="57"/>
      <c r="C133" s="58"/>
      <c r="D133" s="55" t="s">
        <v>100</v>
      </c>
      <c r="E133" s="114"/>
      <c r="F133" s="114">
        <v>796.34</v>
      </c>
      <c r="G133" s="114"/>
      <c r="H133" s="114"/>
      <c r="I133" s="114"/>
    </row>
    <row r="134" spans="1:9" ht="25.5" x14ac:dyDescent="0.25">
      <c r="A134" s="42">
        <v>424</v>
      </c>
      <c r="B134" s="43"/>
      <c r="C134" s="44"/>
      <c r="D134" s="45" t="s">
        <v>55</v>
      </c>
      <c r="E134" s="113">
        <f t="shared" ref="E134:I134" si="33">SUM(E135)</f>
        <v>743.85</v>
      </c>
      <c r="F134" s="113">
        <f t="shared" si="33"/>
        <v>875.97</v>
      </c>
      <c r="G134" s="113">
        <f t="shared" si="33"/>
        <v>535</v>
      </c>
      <c r="H134" s="113">
        <f t="shared" si="33"/>
        <v>535</v>
      </c>
      <c r="I134" s="113">
        <f t="shared" si="33"/>
        <v>535</v>
      </c>
    </row>
    <row r="135" spans="1:9" x14ac:dyDescent="0.25">
      <c r="A135" s="56">
        <v>4241</v>
      </c>
      <c r="B135" s="57"/>
      <c r="C135" s="58"/>
      <c r="D135" s="55" t="s">
        <v>101</v>
      </c>
      <c r="E135" s="114">
        <v>743.85</v>
      </c>
      <c r="F135" s="114">
        <v>875.97</v>
      </c>
      <c r="G135" s="114">
        <v>535</v>
      </c>
      <c r="H135" s="114">
        <v>535</v>
      </c>
      <c r="I135" s="114">
        <v>535</v>
      </c>
    </row>
    <row r="136" spans="1:9" x14ac:dyDescent="0.25">
      <c r="A136" s="56"/>
      <c r="B136" s="57"/>
      <c r="C136" s="58"/>
      <c r="D136" s="55"/>
      <c r="E136" s="114"/>
      <c r="F136" s="114"/>
      <c r="G136" s="114"/>
      <c r="H136" s="114"/>
      <c r="I136" s="114"/>
    </row>
    <row r="137" spans="1:9" x14ac:dyDescent="0.25">
      <c r="A137" s="56"/>
      <c r="B137" s="57"/>
      <c r="C137" s="58"/>
      <c r="D137" s="53" t="s">
        <v>102</v>
      </c>
      <c r="E137" s="115">
        <f t="shared" ref="E137:I137" si="34">SUM(E72+E125)</f>
        <v>19623.059999999998</v>
      </c>
      <c r="F137" s="115">
        <f t="shared" si="34"/>
        <v>20518.95</v>
      </c>
      <c r="G137" s="115">
        <f t="shared" si="34"/>
        <v>7500</v>
      </c>
      <c r="H137" s="115">
        <f t="shared" si="34"/>
        <v>7600</v>
      </c>
      <c r="I137" s="115">
        <f t="shared" si="34"/>
        <v>7700</v>
      </c>
    </row>
    <row r="138" spans="1:9" x14ac:dyDescent="0.25">
      <c r="A138" s="56"/>
      <c r="B138" s="57"/>
      <c r="C138" s="58"/>
      <c r="D138" s="55"/>
      <c r="E138" s="8"/>
      <c r="F138" s="8"/>
      <c r="G138" s="8"/>
      <c r="H138" s="8"/>
      <c r="I138" s="8"/>
    </row>
    <row r="139" spans="1:9" ht="25.5" x14ac:dyDescent="0.25">
      <c r="A139" s="226" t="s">
        <v>26</v>
      </c>
      <c r="B139" s="227"/>
      <c r="C139" s="228"/>
      <c r="D139" s="19" t="s">
        <v>27</v>
      </c>
      <c r="E139" s="19" t="s">
        <v>173</v>
      </c>
      <c r="F139" s="20" t="s">
        <v>36</v>
      </c>
      <c r="G139" s="20" t="s">
        <v>181</v>
      </c>
      <c r="H139" s="20" t="s">
        <v>37</v>
      </c>
      <c r="I139" s="20" t="s">
        <v>171</v>
      </c>
    </row>
    <row r="140" spans="1:9" ht="15" customHeight="1" x14ac:dyDescent="0.25">
      <c r="A140" s="235" t="s">
        <v>104</v>
      </c>
      <c r="B140" s="236"/>
      <c r="C140" s="237"/>
      <c r="D140" s="105" t="s">
        <v>33</v>
      </c>
      <c r="E140" s="8"/>
      <c r="F140" s="8"/>
      <c r="G140" s="8"/>
      <c r="H140" s="8"/>
      <c r="I140" s="8"/>
    </row>
    <row r="141" spans="1:9" ht="25.5" customHeight="1" x14ac:dyDescent="0.25">
      <c r="A141" s="235" t="s">
        <v>137</v>
      </c>
      <c r="B141" s="236"/>
      <c r="C141" s="237"/>
      <c r="D141" s="105" t="s">
        <v>141</v>
      </c>
      <c r="E141" s="8"/>
      <c r="F141" s="8"/>
      <c r="G141" s="8"/>
      <c r="H141" s="8"/>
      <c r="I141" s="8"/>
    </row>
    <row r="142" spans="1:9" ht="15" customHeight="1" x14ac:dyDescent="0.25">
      <c r="A142" s="229">
        <v>44</v>
      </c>
      <c r="B142" s="230"/>
      <c r="C142" s="231"/>
      <c r="D142" s="106" t="s">
        <v>138</v>
      </c>
      <c r="E142" s="8"/>
      <c r="F142" s="8"/>
      <c r="G142" s="8"/>
      <c r="H142" s="8"/>
      <c r="I142" s="8"/>
    </row>
    <row r="143" spans="1:9" x14ac:dyDescent="0.25">
      <c r="A143" s="232">
        <v>3</v>
      </c>
      <c r="B143" s="233"/>
      <c r="C143" s="234"/>
      <c r="D143" s="107" t="s">
        <v>16</v>
      </c>
      <c r="E143" s="111">
        <f t="shared" ref="E143:I143" si="35">SUM(E144+E154+E188+E192)</f>
        <v>31061.21</v>
      </c>
      <c r="F143" s="111">
        <f t="shared" si="35"/>
        <v>35967.869999999995</v>
      </c>
      <c r="G143" s="111">
        <f t="shared" si="35"/>
        <v>28000</v>
      </c>
      <c r="H143" s="111">
        <f t="shared" si="35"/>
        <v>28500</v>
      </c>
      <c r="I143" s="111">
        <f t="shared" si="35"/>
        <v>28950</v>
      </c>
    </row>
    <row r="144" spans="1:9" x14ac:dyDescent="0.25">
      <c r="A144" s="238">
        <v>31</v>
      </c>
      <c r="B144" s="239"/>
      <c r="C144" s="240"/>
      <c r="D144" s="47" t="s">
        <v>17</v>
      </c>
      <c r="E144" s="112">
        <f t="shared" ref="E144:I144" si="36">SUM(E145+E149+E151)</f>
        <v>0</v>
      </c>
      <c r="F144" s="112">
        <f t="shared" si="36"/>
        <v>0</v>
      </c>
      <c r="G144" s="112">
        <f t="shared" si="36"/>
        <v>0</v>
      </c>
      <c r="H144" s="112">
        <f t="shared" si="36"/>
        <v>0</v>
      </c>
      <c r="I144" s="112">
        <f t="shared" si="36"/>
        <v>0</v>
      </c>
    </row>
    <row r="145" spans="1:9" ht="15" customHeight="1" x14ac:dyDescent="0.25">
      <c r="A145" s="42">
        <v>311</v>
      </c>
      <c r="B145" s="43"/>
      <c r="C145" s="44"/>
      <c r="D145" s="45" t="s">
        <v>44</v>
      </c>
      <c r="E145" s="113">
        <f t="shared" ref="E145:I145" si="37">SUM(E146:E148)</f>
        <v>0</v>
      </c>
      <c r="F145" s="113">
        <f t="shared" si="37"/>
        <v>0</v>
      </c>
      <c r="G145" s="113">
        <f t="shared" si="37"/>
        <v>0</v>
      </c>
      <c r="H145" s="113">
        <f t="shared" si="37"/>
        <v>0</v>
      </c>
      <c r="I145" s="113">
        <f t="shared" si="37"/>
        <v>0</v>
      </c>
    </row>
    <row r="146" spans="1:9" x14ac:dyDescent="0.25">
      <c r="A146" s="102">
        <v>3111</v>
      </c>
      <c r="B146" s="103"/>
      <c r="C146" s="104"/>
      <c r="D146" s="101" t="s">
        <v>56</v>
      </c>
      <c r="E146" s="114">
        <v>0</v>
      </c>
      <c r="F146" s="114"/>
      <c r="G146" s="114">
        <v>0</v>
      </c>
      <c r="H146" s="114">
        <v>0</v>
      </c>
      <c r="I146" s="114">
        <v>0</v>
      </c>
    </row>
    <row r="147" spans="1:9" x14ac:dyDescent="0.25">
      <c r="A147" s="102">
        <v>3113</v>
      </c>
      <c r="B147" s="103"/>
      <c r="C147" s="104"/>
      <c r="D147" s="101" t="s">
        <v>57</v>
      </c>
      <c r="E147" s="114"/>
      <c r="F147" s="114"/>
      <c r="G147" s="114"/>
      <c r="H147" s="114"/>
      <c r="I147" s="114"/>
    </row>
    <row r="148" spans="1:9" x14ac:dyDescent="0.25">
      <c r="A148" s="102">
        <v>3114</v>
      </c>
      <c r="B148" s="103"/>
      <c r="C148" s="104"/>
      <c r="D148" s="101" t="s">
        <v>58</v>
      </c>
      <c r="E148" s="114">
        <v>0</v>
      </c>
      <c r="F148" s="114"/>
      <c r="G148" s="114"/>
      <c r="H148" s="114"/>
      <c r="I148" s="114"/>
    </row>
    <row r="149" spans="1:9" x14ac:dyDescent="0.25">
      <c r="A149" s="42">
        <v>312</v>
      </c>
      <c r="B149" s="43"/>
      <c r="C149" s="44"/>
      <c r="D149" s="45" t="s">
        <v>59</v>
      </c>
      <c r="E149" s="113">
        <f t="shared" ref="E149:I149" si="38">SUM(E150)</f>
        <v>0</v>
      </c>
      <c r="F149" s="113">
        <f t="shared" si="38"/>
        <v>0</v>
      </c>
      <c r="G149" s="113">
        <f t="shared" si="38"/>
        <v>0</v>
      </c>
      <c r="H149" s="113">
        <f t="shared" si="38"/>
        <v>0</v>
      </c>
      <c r="I149" s="113">
        <f t="shared" si="38"/>
        <v>0</v>
      </c>
    </row>
    <row r="150" spans="1:9" x14ac:dyDescent="0.25">
      <c r="A150" s="102">
        <v>3121</v>
      </c>
      <c r="B150" s="103"/>
      <c r="C150" s="104"/>
      <c r="D150" s="101" t="s">
        <v>60</v>
      </c>
      <c r="E150" s="114"/>
      <c r="F150" s="114"/>
      <c r="G150" s="114"/>
      <c r="H150" s="114"/>
      <c r="I150" s="114"/>
    </row>
    <row r="151" spans="1:9" x14ac:dyDescent="0.25">
      <c r="A151" s="42">
        <v>313</v>
      </c>
      <c r="B151" s="43"/>
      <c r="C151" s="44"/>
      <c r="D151" s="45" t="s">
        <v>45</v>
      </c>
      <c r="E151" s="113">
        <f>SUM(E152:E153)</f>
        <v>0</v>
      </c>
      <c r="F151" s="113">
        <f t="shared" ref="F151" si="39">SUM(F152:F153)</f>
        <v>0</v>
      </c>
      <c r="G151" s="113">
        <f t="shared" ref="G151" si="40">SUM(G152:G153)</f>
        <v>0</v>
      </c>
      <c r="H151" s="113">
        <f t="shared" ref="H151" si="41">SUM(H152:H153)</f>
        <v>0</v>
      </c>
      <c r="I151" s="113">
        <f t="shared" ref="I151" si="42">SUM(I152:I153)</f>
        <v>0</v>
      </c>
    </row>
    <row r="152" spans="1:9" x14ac:dyDescent="0.25">
      <c r="A152" s="102">
        <v>3131</v>
      </c>
      <c r="B152" s="103"/>
      <c r="C152" s="104"/>
      <c r="D152" s="101" t="s">
        <v>61</v>
      </c>
      <c r="E152" s="114"/>
      <c r="F152" s="114"/>
      <c r="G152" s="114"/>
      <c r="H152" s="114"/>
      <c r="I152" s="114"/>
    </row>
    <row r="153" spans="1:9" ht="25.5" x14ac:dyDescent="0.25">
      <c r="A153" s="102">
        <v>3132</v>
      </c>
      <c r="B153" s="103"/>
      <c r="C153" s="104"/>
      <c r="D153" s="101" t="s">
        <v>62</v>
      </c>
      <c r="E153" s="114"/>
      <c r="F153" s="114"/>
      <c r="G153" s="114"/>
      <c r="H153" s="114"/>
      <c r="I153" s="114"/>
    </row>
    <row r="154" spans="1:9" x14ac:dyDescent="0.25">
      <c r="A154" s="238">
        <v>32</v>
      </c>
      <c r="B154" s="239"/>
      <c r="C154" s="240"/>
      <c r="D154" s="47" t="s">
        <v>28</v>
      </c>
      <c r="E154" s="112">
        <f t="shared" ref="E154:I154" si="43">SUM(E155+E160+E168+E178+E180)</f>
        <v>30556.6</v>
      </c>
      <c r="F154" s="112">
        <f t="shared" si="43"/>
        <v>35768.789999999994</v>
      </c>
      <c r="G154" s="112">
        <f>SUM(G155+G160+G168+G178+G180)</f>
        <v>27480</v>
      </c>
      <c r="H154" s="112">
        <f t="shared" si="43"/>
        <v>27980</v>
      </c>
      <c r="I154" s="112">
        <f t="shared" si="43"/>
        <v>28430</v>
      </c>
    </row>
    <row r="155" spans="1:9" x14ac:dyDescent="0.25">
      <c r="A155" s="42">
        <v>321</v>
      </c>
      <c r="B155" s="43"/>
      <c r="C155" s="44"/>
      <c r="D155" s="45" t="s">
        <v>46</v>
      </c>
      <c r="E155" s="113">
        <f t="shared" ref="E155:I155" si="44">SUM(E156:E159)</f>
        <v>2476.33</v>
      </c>
      <c r="F155" s="113">
        <f t="shared" si="44"/>
        <v>4048.05</v>
      </c>
      <c r="G155" s="113">
        <f t="shared" si="44"/>
        <v>2365</v>
      </c>
      <c r="H155" s="113">
        <f t="shared" si="44"/>
        <v>2425</v>
      </c>
      <c r="I155" s="113">
        <f t="shared" si="44"/>
        <v>2565</v>
      </c>
    </row>
    <row r="156" spans="1:9" x14ac:dyDescent="0.25">
      <c r="A156" s="102">
        <v>3211</v>
      </c>
      <c r="B156" s="103"/>
      <c r="C156" s="104"/>
      <c r="D156" s="101" t="s">
        <v>63</v>
      </c>
      <c r="E156" s="114">
        <v>1020.37</v>
      </c>
      <c r="F156" s="114">
        <v>2389.0100000000002</v>
      </c>
      <c r="G156" s="114">
        <f>2000-530-530</f>
        <v>940</v>
      </c>
      <c r="H156" s="114">
        <f t="shared" ref="H156" si="45">2000-530-530</f>
        <v>940</v>
      </c>
      <c r="I156" s="114">
        <f>2100-530-530</f>
        <v>1040</v>
      </c>
    </row>
    <row r="157" spans="1:9" ht="25.5" x14ac:dyDescent="0.25">
      <c r="A157" s="102">
        <v>3212</v>
      </c>
      <c r="B157" s="103"/>
      <c r="C157" s="104"/>
      <c r="D157" s="101" t="s">
        <v>64</v>
      </c>
      <c r="E157" s="114">
        <v>0</v>
      </c>
      <c r="F157" s="114"/>
      <c r="G157" s="114"/>
      <c r="H157" s="114"/>
      <c r="I157" s="114"/>
    </row>
    <row r="158" spans="1:9" x14ac:dyDescent="0.25">
      <c r="A158" s="102">
        <v>3213</v>
      </c>
      <c r="B158" s="103"/>
      <c r="C158" s="104"/>
      <c r="D158" s="101" t="s">
        <v>65</v>
      </c>
      <c r="E158" s="114">
        <v>208.37</v>
      </c>
      <c r="F158" s="114">
        <v>464.53</v>
      </c>
      <c r="G158" s="114">
        <v>225</v>
      </c>
      <c r="H158" s="114">
        <v>225</v>
      </c>
      <c r="I158" s="114">
        <v>225</v>
      </c>
    </row>
    <row r="159" spans="1:9" ht="25.5" x14ac:dyDescent="0.25">
      <c r="A159" s="102">
        <v>3214</v>
      </c>
      <c r="B159" s="103"/>
      <c r="C159" s="104"/>
      <c r="D159" s="101" t="s">
        <v>66</v>
      </c>
      <c r="E159" s="114">
        <v>1247.5899999999999</v>
      </c>
      <c r="F159" s="114">
        <v>1194.51</v>
      </c>
      <c r="G159" s="114">
        <v>1200</v>
      </c>
      <c r="H159" s="114">
        <v>1260</v>
      </c>
      <c r="I159" s="114">
        <v>1300</v>
      </c>
    </row>
    <row r="160" spans="1:9" x14ac:dyDescent="0.25">
      <c r="A160" s="42">
        <v>322</v>
      </c>
      <c r="B160" s="43"/>
      <c r="C160" s="44"/>
      <c r="D160" s="45" t="s">
        <v>47</v>
      </c>
      <c r="E160" s="113">
        <f t="shared" ref="E160:I160" si="46">SUM(E161:E167)</f>
        <v>15274.42</v>
      </c>
      <c r="F160" s="113">
        <f t="shared" si="46"/>
        <v>19258.069999999996</v>
      </c>
      <c r="G160" s="113">
        <f t="shared" si="46"/>
        <v>13373</v>
      </c>
      <c r="H160" s="113">
        <f t="shared" si="46"/>
        <v>13888</v>
      </c>
      <c r="I160" s="113">
        <f t="shared" si="46"/>
        <v>14218</v>
      </c>
    </row>
    <row r="161" spans="1:9" ht="25.5" x14ac:dyDescent="0.25">
      <c r="A161" s="102">
        <v>3221</v>
      </c>
      <c r="B161" s="103"/>
      <c r="C161" s="104"/>
      <c r="D161" s="101" t="s">
        <v>67</v>
      </c>
      <c r="E161" s="114">
        <v>4053.24</v>
      </c>
      <c r="F161" s="114">
        <v>4910.74</v>
      </c>
      <c r="G161" s="114">
        <f>4775-670</f>
        <v>4105</v>
      </c>
      <c r="H161" s="114">
        <f>4761-670</f>
        <v>4091</v>
      </c>
      <c r="I161" s="114">
        <f>4761-670</f>
        <v>4091</v>
      </c>
    </row>
    <row r="162" spans="1:9" x14ac:dyDescent="0.25">
      <c r="A162" s="102">
        <v>3222</v>
      </c>
      <c r="B162" s="103"/>
      <c r="C162" s="104"/>
      <c r="D162" s="101" t="s">
        <v>68</v>
      </c>
      <c r="E162" s="114">
        <v>0</v>
      </c>
      <c r="F162" s="114"/>
      <c r="G162" s="114"/>
      <c r="H162" s="114"/>
      <c r="I162" s="114"/>
    </row>
    <row r="163" spans="1:9" x14ac:dyDescent="0.25">
      <c r="A163" s="102">
        <v>3223</v>
      </c>
      <c r="B163" s="103"/>
      <c r="C163" s="104"/>
      <c r="D163" s="101" t="s">
        <v>69</v>
      </c>
      <c r="E163" s="114">
        <v>9114.94</v>
      </c>
      <c r="F163" s="114">
        <v>8626.98</v>
      </c>
      <c r="G163" s="114">
        <v>7500</v>
      </c>
      <c r="H163" s="114">
        <v>7500</v>
      </c>
      <c r="I163" s="114">
        <v>7800</v>
      </c>
    </row>
    <row r="164" spans="1:9" ht="25.5" x14ac:dyDescent="0.25">
      <c r="A164" s="102">
        <v>3224</v>
      </c>
      <c r="B164" s="103"/>
      <c r="C164" s="104"/>
      <c r="D164" s="101" t="s">
        <v>70</v>
      </c>
      <c r="E164" s="114">
        <v>1682.86</v>
      </c>
      <c r="F164" s="114">
        <v>2123.56</v>
      </c>
      <c r="G164" s="114">
        <v>1500</v>
      </c>
      <c r="H164" s="114">
        <v>1500</v>
      </c>
      <c r="I164" s="114">
        <v>1600</v>
      </c>
    </row>
    <row r="165" spans="1:9" x14ac:dyDescent="0.25">
      <c r="A165" s="102">
        <v>3225</v>
      </c>
      <c r="B165" s="103"/>
      <c r="C165" s="104"/>
      <c r="D165" s="101" t="s">
        <v>71</v>
      </c>
      <c r="E165" s="114">
        <v>276.17</v>
      </c>
      <c r="F165" s="114">
        <v>3198.62</v>
      </c>
      <c r="G165" s="114">
        <f>1906-1292-500</f>
        <v>114</v>
      </c>
      <c r="H165" s="114">
        <f>1952-788-520</f>
        <v>644</v>
      </c>
      <c r="I165" s="114">
        <f>1902-808-520</f>
        <v>574</v>
      </c>
    </row>
    <row r="166" spans="1:9" ht="25.5" x14ac:dyDescent="0.25">
      <c r="A166" s="102">
        <v>3226</v>
      </c>
      <c r="B166" s="103"/>
      <c r="C166" s="104"/>
      <c r="D166" s="101" t="s">
        <v>72</v>
      </c>
      <c r="E166" s="114">
        <v>0</v>
      </c>
      <c r="F166" s="114"/>
      <c r="G166" s="114"/>
      <c r="H166" s="114"/>
      <c r="I166" s="114"/>
    </row>
    <row r="167" spans="1:9" ht="25.5" x14ac:dyDescent="0.25">
      <c r="A167" s="102">
        <v>3227</v>
      </c>
      <c r="B167" s="103"/>
      <c r="C167" s="104"/>
      <c r="D167" s="101" t="s">
        <v>73</v>
      </c>
      <c r="E167" s="114">
        <v>147.21</v>
      </c>
      <c r="F167" s="114">
        <v>398.17</v>
      </c>
      <c r="G167" s="114">
        <v>154</v>
      </c>
      <c r="H167" s="114">
        <v>153</v>
      </c>
      <c r="I167" s="114">
        <v>153</v>
      </c>
    </row>
    <row r="168" spans="1:9" x14ac:dyDescent="0.25">
      <c r="A168" s="42">
        <v>323</v>
      </c>
      <c r="B168" s="43"/>
      <c r="C168" s="44"/>
      <c r="D168" s="45" t="s">
        <v>48</v>
      </c>
      <c r="E168" s="113">
        <f t="shared" ref="E168:I168" si="47">SUM(E169:E177)</f>
        <v>12065.48</v>
      </c>
      <c r="F168" s="113">
        <f t="shared" si="47"/>
        <v>12037.949999999999</v>
      </c>
      <c r="G168" s="113">
        <f t="shared" si="47"/>
        <v>11187</v>
      </c>
      <c r="H168" s="113">
        <f t="shared" si="47"/>
        <v>11192</v>
      </c>
      <c r="I168" s="113">
        <f t="shared" si="47"/>
        <v>11172</v>
      </c>
    </row>
    <row r="169" spans="1:9" x14ac:dyDescent="0.25">
      <c r="A169" s="102">
        <v>3231</v>
      </c>
      <c r="B169" s="103"/>
      <c r="C169" s="104"/>
      <c r="D169" s="101" t="s">
        <v>74</v>
      </c>
      <c r="E169" s="114">
        <v>3431.02</v>
      </c>
      <c r="F169" s="114">
        <v>2919.9</v>
      </c>
      <c r="G169" s="114">
        <f>3700-1300</f>
        <v>2400</v>
      </c>
      <c r="H169" s="114">
        <f>3800-700-450</f>
        <v>2650</v>
      </c>
      <c r="I169" s="114">
        <f>3800-400-800</f>
        <v>2600</v>
      </c>
    </row>
    <row r="170" spans="1:9" ht="25.5" x14ac:dyDescent="0.25">
      <c r="A170" s="102">
        <v>3232</v>
      </c>
      <c r="B170" s="103"/>
      <c r="C170" s="104"/>
      <c r="D170" s="101" t="s">
        <v>75</v>
      </c>
      <c r="E170" s="114">
        <v>734.26</v>
      </c>
      <c r="F170" s="114">
        <v>1592.67</v>
      </c>
      <c r="G170" s="114">
        <v>2180</v>
      </c>
      <c r="H170" s="114">
        <v>2200</v>
      </c>
      <c r="I170" s="114">
        <v>2180</v>
      </c>
    </row>
    <row r="171" spans="1:9" x14ac:dyDescent="0.25">
      <c r="A171" s="102">
        <v>3233</v>
      </c>
      <c r="B171" s="103"/>
      <c r="C171" s="104"/>
      <c r="D171" s="101" t="s">
        <v>76</v>
      </c>
      <c r="E171" s="114">
        <v>127.41</v>
      </c>
      <c r="F171" s="114">
        <v>398.17</v>
      </c>
      <c r="G171" s="114">
        <v>128</v>
      </c>
      <c r="H171" s="114">
        <v>128</v>
      </c>
      <c r="I171" s="114">
        <v>128</v>
      </c>
    </row>
    <row r="172" spans="1:9" x14ac:dyDescent="0.25">
      <c r="A172" s="102">
        <v>3234</v>
      </c>
      <c r="B172" s="103"/>
      <c r="C172" s="104"/>
      <c r="D172" s="101" t="s">
        <v>77</v>
      </c>
      <c r="E172" s="114">
        <v>3611.43</v>
      </c>
      <c r="F172" s="114">
        <v>2654.46</v>
      </c>
      <c r="G172" s="114">
        <v>2700</v>
      </c>
      <c r="H172" s="114">
        <v>2700</v>
      </c>
      <c r="I172" s="114">
        <v>2800</v>
      </c>
    </row>
    <row r="173" spans="1:9" x14ac:dyDescent="0.25">
      <c r="A173" s="102">
        <v>3235</v>
      </c>
      <c r="B173" s="103"/>
      <c r="C173" s="104"/>
      <c r="D173" s="101" t="s">
        <v>78</v>
      </c>
      <c r="E173" s="114">
        <v>0</v>
      </c>
      <c r="F173" s="114"/>
      <c r="G173" s="114"/>
      <c r="H173" s="114">
        <f t="shared" ref="H173:H175" si="48">G173*2.7%+G173</f>
        <v>0</v>
      </c>
      <c r="I173" s="114">
        <f t="shared" ref="I173:I175" si="49">G173*2.4%+G173</f>
        <v>0</v>
      </c>
    </row>
    <row r="174" spans="1:9" x14ac:dyDescent="0.25">
      <c r="A174" s="102">
        <v>3236</v>
      </c>
      <c r="B174" s="103"/>
      <c r="C174" s="104"/>
      <c r="D174" s="101" t="s">
        <v>79</v>
      </c>
      <c r="E174" s="114">
        <v>866.87</v>
      </c>
      <c r="F174" s="114">
        <v>2322.65</v>
      </c>
      <c r="G174" s="114">
        <f>2727-1000</f>
        <v>1727</v>
      </c>
      <c r="H174" s="114">
        <f>2719-1200</f>
        <v>1519</v>
      </c>
      <c r="I174" s="114">
        <f>2719-1200</f>
        <v>1519</v>
      </c>
    </row>
    <row r="175" spans="1:9" x14ac:dyDescent="0.25">
      <c r="A175" s="102">
        <v>3237</v>
      </c>
      <c r="B175" s="103"/>
      <c r="C175" s="104"/>
      <c r="D175" s="101" t="s">
        <v>80</v>
      </c>
      <c r="E175" s="114">
        <v>0</v>
      </c>
      <c r="F175" s="114"/>
      <c r="G175" s="114"/>
      <c r="H175" s="114">
        <f t="shared" si="48"/>
        <v>0</v>
      </c>
      <c r="I175" s="114">
        <f t="shared" si="49"/>
        <v>0</v>
      </c>
    </row>
    <row r="176" spans="1:9" x14ac:dyDescent="0.25">
      <c r="A176" s="102">
        <v>3238</v>
      </c>
      <c r="B176" s="103"/>
      <c r="C176" s="104"/>
      <c r="D176" s="101" t="s">
        <v>81</v>
      </c>
      <c r="E176" s="114">
        <v>913.55</v>
      </c>
      <c r="F176" s="114">
        <v>1221.05</v>
      </c>
      <c r="G176" s="114">
        <v>1120</v>
      </c>
      <c r="H176" s="114">
        <v>1116</v>
      </c>
      <c r="I176" s="114">
        <v>1116</v>
      </c>
    </row>
    <row r="177" spans="1:9" x14ac:dyDescent="0.25">
      <c r="A177" s="102">
        <v>3239</v>
      </c>
      <c r="B177" s="103"/>
      <c r="C177" s="104"/>
      <c r="D177" s="101" t="s">
        <v>82</v>
      </c>
      <c r="E177" s="114">
        <v>2380.94</v>
      </c>
      <c r="F177" s="114">
        <v>929.05</v>
      </c>
      <c r="G177" s="114">
        <f>1332-300-100</f>
        <v>932</v>
      </c>
      <c r="H177" s="114">
        <f>1329-350-100</f>
        <v>879</v>
      </c>
      <c r="I177" s="114">
        <f>1329-500</f>
        <v>829</v>
      </c>
    </row>
    <row r="178" spans="1:9" ht="25.5" x14ac:dyDescent="0.25">
      <c r="A178" s="42">
        <v>324</v>
      </c>
      <c r="B178" s="43"/>
      <c r="C178" s="44"/>
      <c r="D178" s="45" t="s">
        <v>83</v>
      </c>
      <c r="E178" s="113"/>
      <c r="F178" s="113"/>
      <c r="G178" s="113"/>
      <c r="H178" s="113"/>
      <c r="I178" s="113"/>
    </row>
    <row r="179" spans="1:9" ht="25.5" x14ac:dyDescent="0.25">
      <c r="A179" s="102">
        <v>3241</v>
      </c>
      <c r="B179" s="103"/>
      <c r="C179" s="104"/>
      <c r="D179" s="101" t="s">
        <v>110</v>
      </c>
      <c r="E179" s="114"/>
      <c r="F179" s="114"/>
      <c r="G179" s="114"/>
      <c r="H179" s="114"/>
      <c r="I179" s="114"/>
    </row>
    <row r="180" spans="1:9" ht="25.5" x14ac:dyDescent="0.25">
      <c r="A180" s="42">
        <v>329</v>
      </c>
      <c r="B180" s="43"/>
      <c r="C180" s="44"/>
      <c r="D180" s="45" t="s">
        <v>84</v>
      </c>
      <c r="E180" s="113">
        <f t="shared" ref="E180:I180" si="50">SUM(E181:E187)</f>
        <v>740.37</v>
      </c>
      <c r="F180" s="113">
        <f t="shared" si="50"/>
        <v>424.72</v>
      </c>
      <c r="G180" s="113">
        <f t="shared" si="50"/>
        <v>555</v>
      </c>
      <c r="H180" s="113">
        <f t="shared" si="50"/>
        <v>475</v>
      </c>
      <c r="I180" s="113">
        <f t="shared" si="50"/>
        <v>475</v>
      </c>
    </row>
    <row r="181" spans="1:9" ht="38.25" x14ac:dyDescent="0.25">
      <c r="A181" s="102">
        <v>3291</v>
      </c>
      <c r="B181" s="103"/>
      <c r="C181" s="104"/>
      <c r="D181" s="101" t="s">
        <v>85</v>
      </c>
      <c r="E181" s="114"/>
      <c r="F181" s="114"/>
      <c r="G181" s="114"/>
      <c r="H181" s="114"/>
      <c r="I181" s="114"/>
    </row>
    <row r="182" spans="1:9" x14ac:dyDescent="0.25">
      <c r="A182" s="102">
        <v>3292</v>
      </c>
      <c r="B182" s="103"/>
      <c r="C182" s="104"/>
      <c r="D182" s="101" t="s">
        <v>86</v>
      </c>
      <c r="E182" s="114"/>
      <c r="F182" s="114"/>
      <c r="G182" s="114"/>
      <c r="H182" s="114"/>
      <c r="I182" s="114"/>
    </row>
    <row r="183" spans="1:9" x14ac:dyDescent="0.25">
      <c r="A183" s="102">
        <v>3293</v>
      </c>
      <c r="B183" s="103"/>
      <c r="C183" s="104"/>
      <c r="D183" s="101" t="s">
        <v>87</v>
      </c>
      <c r="E183" s="114"/>
      <c r="F183" s="114"/>
      <c r="G183" s="114"/>
      <c r="H183" s="114"/>
      <c r="I183" s="114"/>
    </row>
    <row r="184" spans="1:9" x14ac:dyDescent="0.25">
      <c r="A184" s="102">
        <v>3294</v>
      </c>
      <c r="B184" s="103"/>
      <c r="C184" s="104"/>
      <c r="D184" s="101" t="s">
        <v>88</v>
      </c>
      <c r="E184" s="114">
        <v>172.54</v>
      </c>
      <c r="F184" s="114">
        <v>159.27000000000001</v>
      </c>
      <c r="G184" s="114">
        <v>190</v>
      </c>
      <c r="H184" s="114">
        <v>190</v>
      </c>
      <c r="I184" s="114">
        <v>190</v>
      </c>
    </row>
    <row r="185" spans="1:9" x14ac:dyDescent="0.25">
      <c r="A185" s="102">
        <v>3295</v>
      </c>
      <c r="B185" s="103"/>
      <c r="C185" s="104"/>
      <c r="D185" s="101" t="s">
        <v>89</v>
      </c>
      <c r="E185" s="114"/>
      <c r="F185" s="114"/>
      <c r="G185" s="114"/>
      <c r="H185" s="114"/>
      <c r="I185" s="114"/>
    </row>
    <row r="186" spans="1:9" x14ac:dyDescent="0.25">
      <c r="A186" s="102">
        <v>3296</v>
      </c>
      <c r="B186" s="103"/>
      <c r="C186" s="104"/>
      <c r="D186" s="101" t="s">
        <v>90</v>
      </c>
      <c r="E186" s="114"/>
      <c r="F186" s="114"/>
      <c r="G186" s="114"/>
      <c r="H186" s="114"/>
      <c r="I186" s="114"/>
    </row>
    <row r="187" spans="1:9" ht="25.5" x14ac:dyDescent="0.25">
      <c r="A187" s="102">
        <v>3299</v>
      </c>
      <c r="B187" s="103"/>
      <c r="C187" s="104"/>
      <c r="D187" s="101" t="s">
        <v>49</v>
      </c>
      <c r="E187" s="114">
        <v>567.83000000000004</v>
      </c>
      <c r="F187" s="114">
        <v>265.45</v>
      </c>
      <c r="G187" s="114">
        <f>5500-5135</f>
        <v>365</v>
      </c>
      <c r="H187" s="114">
        <f>5500-5215</f>
        <v>285</v>
      </c>
      <c r="I187" s="114">
        <f>5500-5215</f>
        <v>285</v>
      </c>
    </row>
    <row r="188" spans="1:9" x14ac:dyDescent="0.25">
      <c r="A188" s="108">
        <v>34</v>
      </c>
      <c r="B188" s="109"/>
      <c r="C188" s="110"/>
      <c r="D188" s="47" t="s">
        <v>50</v>
      </c>
      <c r="E188" s="112">
        <f t="shared" ref="E188:I188" si="51">SUM(E189)</f>
        <v>504.61</v>
      </c>
      <c r="F188" s="112">
        <f t="shared" si="51"/>
        <v>199.08</v>
      </c>
      <c r="G188" s="112">
        <f t="shared" si="51"/>
        <v>520</v>
      </c>
      <c r="H188" s="112">
        <f t="shared" si="51"/>
        <v>520</v>
      </c>
      <c r="I188" s="112">
        <f t="shared" si="51"/>
        <v>520</v>
      </c>
    </row>
    <row r="189" spans="1:9" x14ac:dyDescent="0.25">
      <c r="A189" s="42">
        <v>343</v>
      </c>
      <c r="B189" s="43"/>
      <c r="C189" s="44"/>
      <c r="D189" s="45" t="s">
        <v>51</v>
      </c>
      <c r="E189" s="113">
        <f t="shared" ref="E189:I189" si="52">SUM(E190:E191)</f>
        <v>504.61</v>
      </c>
      <c r="F189" s="113">
        <f t="shared" si="52"/>
        <v>199.08</v>
      </c>
      <c r="G189" s="113">
        <f t="shared" si="52"/>
        <v>520</v>
      </c>
      <c r="H189" s="113">
        <f t="shared" si="52"/>
        <v>520</v>
      </c>
      <c r="I189" s="113">
        <f t="shared" si="52"/>
        <v>520</v>
      </c>
    </row>
    <row r="190" spans="1:9" ht="25.5" x14ac:dyDescent="0.25">
      <c r="A190" s="102">
        <v>3431</v>
      </c>
      <c r="B190" s="103"/>
      <c r="C190" s="104"/>
      <c r="D190" s="101" t="s">
        <v>91</v>
      </c>
      <c r="E190" s="114">
        <v>504.61</v>
      </c>
      <c r="F190" s="114">
        <v>199.08</v>
      </c>
      <c r="G190" s="114">
        <v>520</v>
      </c>
      <c r="H190" s="114">
        <v>520</v>
      </c>
      <c r="I190" s="114">
        <v>520</v>
      </c>
    </row>
    <row r="191" spans="1:9" x14ac:dyDescent="0.25">
      <c r="A191" s="102">
        <v>3433</v>
      </c>
      <c r="B191" s="103"/>
      <c r="C191" s="104"/>
      <c r="D191" s="101" t="s">
        <v>92</v>
      </c>
      <c r="E191" s="114"/>
      <c r="F191" s="114"/>
      <c r="G191" s="114"/>
      <c r="H191" s="114"/>
      <c r="I191" s="114"/>
    </row>
    <row r="192" spans="1:9" ht="38.25" x14ac:dyDescent="0.25">
      <c r="A192" s="108">
        <v>37</v>
      </c>
      <c r="B192" s="109"/>
      <c r="C192" s="110"/>
      <c r="D192" s="47" t="s">
        <v>52</v>
      </c>
      <c r="E192" s="112">
        <f t="shared" ref="E192:I192" si="53">SUM(E193)</f>
        <v>0</v>
      </c>
      <c r="F192" s="112">
        <f t="shared" si="53"/>
        <v>0</v>
      </c>
      <c r="G192" s="112">
        <f t="shared" si="53"/>
        <v>0</v>
      </c>
      <c r="H192" s="112">
        <f t="shared" si="53"/>
        <v>0</v>
      </c>
      <c r="I192" s="112">
        <f t="shared" si="53"/>
        <v>0</v>
      </c>
    </row>
    <row r="193" spans="1:9" ht="25.5" x14ac:dyDescent="0.25">
      <c r="A193" s="42">
        <v>372</v>
      </c>
      <c r="B193" s="43"/>
      <c r="C193" s="44"/>
      <c r="D193" s="45" t="s">
        <v>53</v>
      </c>
      <c r="E193" s="113"/>
      <c r="F193" s="113"/>
      <c r="G193" s="113"/>
      <c r="H193" s="113"/>
      <c r="I193" s="113"/>
    </row>
    <row r="194" spans="1:9" ht="25.5" x14ac:dyDescent="0.25">
      <c r="A194" s="102">
        <v>3721</v>
      </c>
      <c r="B194" s="103"/>
      <c r="C194" s="104"/>
      <c r="D194" s="101" t="s">
        <v>93</v>
      </c>
      <c r="E194" s="114"/>
      <c r="F194" s="114"/>
      <c r="G194" s="114"/>
      <c r="H194" s="114"/>
      <c r="I194" s="114"/>
    </row>
    <row r="195" spans="1:9" ht="25.5" x14ac:dyDescent="0.25">
      <c r="A195" s="102">
        <v>3722</v>
      </c>
      <c r="B195" s="103"/>
      <c r="C195" s="104"/>
      <c r="D195" s="101" t="s">
        <v>94</v>
      </c>
      <c r="E195" s="114"/>
      <c r="F195" s="114"/>
      <c r="G195" s="114"/>
      <c r="H195" s="114"/>
      <c r="I195" s="114"/>
    </row>
    <row r="196" spans="1:9" ht="38.25" x14ac:dyDescent="0.25">
      <c r="A196" s="49">
        <v>4</v>
      </c>
      <c r="B196" s="50"/>
      <c r="C196" s="51"/>
      <c r="D196" s="107" t="s">
        <v>42</v>
      </c>
      <c r="E196" s="111">
        <f t="shared" ref="E196:I196" si="54">SUM(E197)</f>
        <v>0</v>
      </c>
      <c r="F196" s="111">
        <f t="shared" si="54"/>
        <v>3318.07</v>
      </c>
      <c r="G196" s="111">
        <f t="shared" si="54"/>
        <v>0</v>
      </c>
      <c r="H196" s="111">
        <f t="shared" si="54"/>
        <v>0</v>
      </c>
      <c r="I196" s="111">
        <f t="shared" si="54"/>
        <v>0</v>
      </c>
    </row>
    <row r="197" spans="1:9" ht="38.25" x14ac:dyDescent="0.25">
      <c r="A197" s="108">
        <v>42</v>
      </c>
      <c r="B197" s="109"/>
      <c r="C197" s="110"/>
      <c r="D197" s="47" t="s">
        <v>42</v>
      </c>
      <c r="E197" s="112">
        <f t="shared" ref="E197" si="55">SUM(E198+E205)</f>
        <v>0</v>
      </c>
      <c r="F197" s="112">
        <f t="shared" ref="F197" si="56">SUM(F198+F205)</f>
        <v>3318.07</v>
      </c>
      <c r="G197" s="112">
        <f t="shared" ref="G197" si="57">SUM(G198+G205)</f>
        <v>0</v>
      </c>
      <c r="H197" s="112">
        <f t="shared" ref="H197" si="58">SUM(H198+H205)</f>
        <v>0</v>
      </c>
      <c r="I197" s="112">
        <f t="shared" ref="I197" si="59">SUM(I198+I205)</f>
        <v>0</v>
      </c>
    </row>
    <row r="198" spans="1:9" x14ac:dyDescent="0.25">
      <c r="A198" s="42">
        <v>422</v>
      </c>
      <c r="B198" s="43"/>
      <c r="C198" s="44"/>
      <c r="D198" s="45" t="s">
        <v>54</v>
      </c>
      <c r="E198" s="113">
        <f t="shared" ref="E198:I198" si="60">SUM(E199:E204)</f>
        <v>0</v>
      </c>
      <c r="F198" s="113">
        <f t="shared" si="60"/>
        <v>3318.07</v>
      </c>
      <c r="G198" s="113">
        <f t="shared" si="60"/>
        <v>0</v>
      </c>
      <c r="H198" s="113">
        <f t="shared" si="60"/>
        <v>0</v>
      </c>
      <c r="I198" s="113">
        <f t="shared" si="60"/>
        <v>0</v>
      </c>
    </row>
    <row r="199" spans="1:9" x14ac:dyDescent="0.25">
      <c r="A199" s="102">
        <v>4221</v>
      </c>
      <c r="B199" s="103"/>
      <c r="C199" s="104"/>
      <c r="D199" s="101" t="s">
        <v>95</v>
      </c>
      <c r="E199" s="114"/>
      <c r="F199" s="114"/>
      <c r="G199" s="114"/>
      <c r="H199" s="114"/>
      <c r="I199" s="114"/>
    </row>
    <row r="200" spans="1:9" x14ac:dyDescent="0.25">
      <c r="A200" s="102">
        <v>4222</v>
      </c>
      <c r="B200" s="103"/>
      <c r="C200" s="104"/>
      <c r="D200" s="101" t="s">
        <v>96</v>
      </c>
      <c r="E200" s="114"/>
      <c r="F200" s="114"/>
      <c r="G200" s="114"/>
      <c r="H200" s="114"/>
      <c r="I200" s="114"/>
    </row>
    <row r="201" spans="1:9" x14ac:dyDescent="0.25">
      <c r="A201" s="102">
        <v>4223</v>
      </c>
      <c r="B201" s="103"/>
      <c r="C201" s="104"/>
      <c r="D201" s="101" t="s">
        <v>97</v>
      </c>
      <c r="E201" s="114"/>
      <c r="F201" s="114"/>
      <c r="G201" s="114"/>
      <c r="H201" s="114"/>
      <c r="I201" s="114"/>
    </row>
    <row r="202" spans="1:9" x14ac:dyDescent="0.25">
      <c r="A202" s="102">
        <v>4225</v>
      </c>
      <c r="B202" s="103"/>
      <c r="C202" s="104"/>
      <c r="D202" s="101" t="s">
        <v>98</v>
      </c>
      <c r="E202" s="114"/>
      <c r="F202" s="114"/>
      <c r="G202" s="114"/>
      <c r="H202" s="114"/>
      <c r="I202" s="114"/>
    </row>
    <row r="203" spans="1:9" x14ac:dyDescent="0.25">
      <c r="A203" s="102">
        <v>4226</v>
      </c>
      <c r="B203" s="103"/>
      <c r="C203" s="104"/>
      <c r="D203" s="101" t="s">
        <v>99</v>
      </c>
      <c r="E203" s="114"/>
      <c r="F203" s="114"/>
      <c r="G203" s="114"/>
      <c r="H203" s="114"/>
      <c r="I203" s="114"/>
    </row>
    <row r="204" spans="1:9" ht="25.5" x14ac:dyDescent="0.25">
      <c r="A204" s="102">
        <v>4227</v>
      </c>
      <c r="B204" s="103"/>
      <c r="C204" s="104"/>
      <c r="D204" s="101" t="s">
        <v>100</v>
      </c>
      <c r="E204" s="114"/>
      <c r="F204" s="114">
        <v>3318.07</v>
      </c>
      <c r="G204" s="114"/>
      <c r="H204" s="114"/>
      <c r="I204" s="114"/>
    </row>
    <row r="205" spans="1:9" ht="25.5" x14ac:dyDescent="0.25">
      <c r="A205" s="42">
        <v>424</v>
      </c>
      <c r="B205" s="43"/>
      <c r="C205" s="44"/>
      <c r="D205" s="45" t="s">
        <v>55</v>
      </c>
      <c r="E205" s="113">
        <f t="shared" ref="E205:I205" si="61">SUM(E206)</f>
        <v>0</v>
      </c>
      <c r="F205" s="113">
        <f t="shared" si="61"/>
        <v>0</v>
      </c>
      <c r="G205" s="113">
        <f t="shared" si="61"/>
        <v>0</v>
      </c>
      <c r="H205" s="113">
        <f t="shared" si="61"/>
        <v>0</v>
      </c>
      <c r="I205" s="113">
        <f t="shared" si="61"/>
        <v>0</v>
      </c>
    </row>
    <row r="206" spans="1:9" x14ac:dyDescent="0.25">
      <c r="A206" s="102">
        <v>4241</v>
      </c>
      <c r="B206" s="103"/>
      <c r="C206" s="104"/>
      <c r="D206" s="101" t="s">
        <v>101</v>
      </c>
      <c r="E206" s="114">
        <v>0</v>
      </c>
      <c r="F206" s="114">
        <v>0</v>
      </c>
      <c r="G206" s="114"/>
      <c r="H206" s="114"/>
      <c r="I206" s="114"/>
    </row>
    <row r="207" spans="1:9" x14ac:dyDescent="0.25">
      <c r="A207" s="102"/>
      <c r="B207" s="103"/>
      <c r="C207" s="104"/>
      <c r="D207" s="101"/>
      <c r="E207" s="114"/>
      <c r="F207" s="114"/>
      <c r="G207" s="114"/>
      <c r="H207" s="114"/>
      <c r="I207" s="114"/>
    </row>
    <row r="208" spans="1:9" x14ac:dyDescent="0.25">
      <c r="A208" s="102"/>
      <c r="B208" s="103"/>
      <c r="C208" s="104"/>
      <c r="D208" s="53" t="s">
        <v>102</v>
      </c>
      <c r="E208" s="115">
        <f t="shared" ref="E208" si="62">SUM(E143+E196)</f>
        <v>31061.21</v>
      </c>
      <c r="F208" s="115">
        <f t="shared" ref="F208:I208" si="63">SUM(F143+F196)</f>
        <v>39285.939999999995</v>
      </c>
      <c r="G208" s="115">
        <f>SUM(G143+G196)</f>
        <v>28000</v>
      </c>
      <c r="H208" s="115">
        <f t="shared" si="63"/>
        <v>28500</v>
      </c>
      <c r="I208" s="115">
        <f t="shared" si="63"/>
        <v>28950</v>
      </c>
    </row>
    <row r="209" spans="1:9" x14ac:dyDescent="0.25">
      <c r="A209" s="102"/>
      <c r="B209" s="103"/>
      <c r="C209" s="104"/>
      <c r="D209" s="101"/>
      <c r="E209" s="114"/>
      <c r="F209" s="114"/>
      <c r="G209" s="114"/>
      <c r="H209" s="114"/>
      <c r="I209" s="114"/>
    </row>
    <row r="210" spans="1:9" ht="25.5" x14ac:dyDescent="0.25">
      <c r="A210" s="226" t="s">
        <v>26</v>
      </c>
      <c r="B210" s="227"/>
      <c r="C210" s="228"/>
      <c r="D210" s="19" t="s">
        <v>27</v>
      </c>
      <c r="E210" s="19" t="s">
        <v>173</v>
      </c>
      <c r="F210" s="20" t="s">
        <v>36</v>
      </c>
      <c r="G210" s="20" t="s">
        <v>181</v>
      </c>
      <c r="H210" s="20" t="s">
        <v>37</v>
      </c>
      <c r="I210" s="20" t="s">
        <v>171</v>
      </c>
    </row>
    <row r="211" spans="1:9" ht="15" customHeight="1" x14ac:dyDescent="0.25">
      <c r="A211" s="235" t="s">
        <v>104</v>
      </c>
      <c r="B211" s="236"/>
      <c r="C211" s="237"/>
      <c r="D211" s="105" t="s">
        <v>33</v>
      </c>
      <c r="E211" s="8"/>
      <c r="F211" s="8"/>
      <c r="G211" s="8"/>
      <c r="H211" s="8"/>
      <c r="I211" s="8"/>
    </row>
    <row r="212" spans="1:9" ht="25.5" customHeight="1" x14ac:dyDescent="0.25">
      <c r="A212" s="235" t="s">
        <v>139</v>
      </c>
      <c r="B212" s="236"/>
      <c r="C212" s="237"/>
      <c r="D212" s="105" t="s">
        <v>140</v>
      </c>
      <c r="E212" s="8"/>
      <c r="F212" s="8"/>
      <c r="G212" s="8"/>
      <c r="H212" s="8"/>
      <c r="I212" s="8"/>
    </row>
    <row r="213" spans="1:9" ht="15" customHeight="1" x14ac:dyDescent="0.25">
      <c r="A213" s="229">
        <v>51</v>
      </c>
      <c r="B213" s="230"/>
      <c r="C213" s="231"/>
      <c r="D213" s="106" t="s">
        <v>109</v>
      </c>
      <c r="E213" s="8"/>
      <c r="F213" s="8"/>
      <c r="G213" s="8"/>
      <c r="H213" s="8"/>
      <c r="I213" s="8"/>
    </row>
    <row r="214" spans="1:9" x14ac:dyDescent="0.25">
      <c r="A214" s="232">
        <v>3</v>
      </c>
      <c r="B214" s="233"/>
      <c r="C214" s="234"/>
      <c r="D214" s="107" t="s">
        <v>16</v>
      </c>
      <c r="E214" s="111">
        <f t="shared" ref="E214:I214" si="64">SUM(E215+E225)</f>
        <v>1838.74</v>
      </c>
      <c r="F214" s="111">
        <f t="shared" si="64"/>
        <v>1725.4</v>
      </c>
      <c r="G214" s="111">
        <f t="shared" si="64"/>
        <v>0</v>
      </c>
      <c r="H214" s="111">
        <f t="shared" si="64"/>
        <v>0</v>
      </c>
      <c r="I214" s="111">
        <f t="shared" si="64"/>
        <v>0</v>
      </c>
    </row>
    <row r="215" spans="1:9" x14ac:dyDescent="0.25">
      <c r="A215" s="238">
        <v>31</v>
      </c>
      <c r="B215" s="239"/>
      <c r="C215" s="240"/>
      <c r="D215" s="47" t="s">
        <v>17</v>
      </c>
      <c r="E215" s="112">
        <f t="shared" ref="E215:I215" si="65">SUM(E216+E220+E222)</f>
        <v>0</v>
      </c>
      <c r="F215" s="112">
        <f t="shared" si="65"/>
        <v>0</v>
      </c>
      <c r="G215" s="112">
        <f t="shared" si="65"/>
        <v>0</v>
      </c>
      <c r="H215" s="112">
        <f t="shared" si="65"/>
        <v>0</v>
      </c>
      <c r="I215" s="112">
        <f t="shared" si="65"/>
        <v>0</v>
      </c>
    </row>
    <row r="216" spans="1:9" ht="15" customHeight="1" x14ac:dyDescent="0.25">
      <c r="A216" s="42">
        <v>311</v>
      </c>
      <c r="B216" s="43"/>
      <c r="C216" s="44"/>
      <c r="D216" s="45" t="s">
        <v>44</v>
      </c>
      <c r="E216" s="113">
        <f t="shared" ref="E216:I216" si="66">SUM(E217:E219)</f>
        <v>0</v>
      </c>
      <c r="F216" s="113">
        <f t="shared" si="66"/>
        <v>0</v>
      </c>
      <c r="G216" s="113">
        <f t="shared" si="66"/>
        <v>0</v>
      </c>
      <c r="H216" s="113">
        <f t="shared" si="66"/>
        <v>0</v>
      </c>
      <c r="I216" s="113">
        <f t="shared" si="66"/>
        <v>0</v>
      </c>
    </row>
    <row r="217" spans="1:9" x14ac:dyDescent="0.25">
      <c r="A217" s="102">
        <v>3111</v>
      </c>
      <c r="B217" s="103"/>
      <c r="C217" s="104"/>
      <c r="D217" s="101" t="s">
        <v>56</v>
      </c>
      <c r="E217" s="114"/>
      <c r="F217" s="114"/>
      <c r="G217" s="114"/>
      <c r="H217" s="114"/>
      <c r="I217" s="114"/>
    </row>
    <row r="218" spans="1:9" x14ac:dyDescent="0.25">
      <c r="A218" s="102">
        <v>3113</v>
      </c>
      <c r="B218" s="103"/>
      <c r="C218" s="104"/>
      <c r="D218" s="101" t="s">
        <v>57</v>
      </c>
      <c r="E218" s="114"/>
      <c r="F218" s="114"/>
      <c r="G218" s="114"/>
      <c r="H218" s="114"/>
      <c r="I218" s="114"/>
    </row>
    <row r="219" spans="1:9" x14ac:dyDescent="0.25">
      <c r="A219" s="102">
        <v>3114</v>
      </c>
      <c r="B219" s="103"/>
      <c r="C219" s="104"/>
      <c r="D219" s="101" t="s">
        <v>58</v>
      </c>
      <c r="E219" s="114"/>
      <c r="F219" s="114"/>
      <c r="G219" s="114"/>
      <c r="H219" s="114"/>
      <c r="I219" s="114"/>
    </row>
    <row r="220" spans="1:9" x14ac:dyDescent="0.25">
      <c r="A220" s="42">
        <v>312</v>
      </c>
      <c r="B220" s="43"/>
      <c r="C220" s="44"/>
      <c r="D220" s="45" t="s">
        <v>59</v>
      </c>
      <c r="E220" s="113">
        <f t="shared" ref="E220:I220" si="67">SUM(E221)</f>
        <v>0</v>
      </c>
      <c r="F220" s="113">
        <f t="shared" si="67"/>
        <v>0</v>
      </c>
      <c r="G220" s="113">
        <f t="shared" si="67"/>
        <v>0</v>
      </c>
      <c r="H220" s="113">
        <f t="shared" si="67"/>
        <v>0</v>
      </c>
      <c r="I220" s="113">
        <f t="shared" si="67"/>
        <v>0</v>
      </c>
    </row>
    <row r="221" spans="1:9" x14ac:dyDescent="0.25">
      <c r="A221" s="102">
        <v>3121</v>
      </c>
      <c r="B221" s="103"/>
      <c r="C221" s="104"/>
      <c r="D221" s="101" t="s">
        <v>60</v>
      </c>
      <c r="E221" s="114"/>
      <c r="F221" s="114"/>
      <c r="G221" s="114"/>
      <c r="H221" s="114"/>
      <c r="I221" s="114"/>
    </row>
    <row r="222" spans="1:9" x14ac:dyDescent="0.25">
      <c r="A222" s="42">
        <v>313</v>
      </c>
      <c r="B222" s="43"/>
      <c r="C222" s="44"/>
      <c r="D222" s="45" t="s">
        <v>45</v>
      </c>
      <c r="E222" s="113">
        <f>SUM(E223:E224)</f>
        <v>0</v>
      </c>
      <c r="F222" s="113">
        <f t="shared" ref="F222" si="68">SUM(F223:F224)</f>
        <v>0</v>
      </c>
      <c r="G222" s="113">
        <f t="shared" ref="G222" si="69">SUM(G223:G224)</f>
        <v>0</v>
      </c>
      <c r="H222" s="113">
        <f t="shared" ref="H222" si="70">SUM(H223:H224)</f>
        <v>0</v>
      </c>
      <c r="I222" s="113">
        <f t="shared" ref="I222" si="71">SUM(I223:I224)</f>
        <v>0</v>
      </c>
    </row>
    <row r="223" spans="1:9" x14ac:dyDescent="0.25">
      <c r="A223" s="102">
        <v>3131</v>
      </c>
      <c r="B223" s="103"/>
      <c r="C223" s="104"/>
      <c r="D223" s="101" t="s">
        <v>61</v>
      </c>
      <c r="E223" s="114"/>
      <c r="F223" s="114"/>
      <c r="G223" s="114"/>
      <c r="H223" s="114"/>
      <c r="I223" s="114"/>
    </row>
    <row r="224" spans="1:9" ht="25.5" x14ac:dyDescent="0.25">
      <c r="A224" s="102">
        <v>3132</v>
      </c>
      <c r="B224" s="103"/>
      <c r="C224" s="104"/>
      <c r="D224" s="101" t="s">
        <v>62</v>
      </c>
      <c r="E224" s="114"/>
      <c r="F224" s="114"/>
      <c r="G224" s="114"/>
      <c r="H224" s="114"/>
      <c r="I224" s="114"/>
    </row>
    <row r="225" spans="1:9" x14ac:dyDescent="0.25">
      <c r="A225" s="238">
        <v>32</v>
      </c>
      <c r="B225" s="239"/>
      <c r="C225" s="240"/>
      <c r="D225" s="47" t="s">
        <v>28</v>
      </c>
      <c r="E225" s="112">
        <f t="shared" ref="E225:I225" si="72">SUM(E226+E231+E239)</f>
        <v>1838.74</v>
      </c>
      <c r="F225" s="112">
        <f t="shared" si="72"/>
        <v>1725.4</v>
      </c>
      <c r="G225" s="112">
        <f t="shared" si="72"/>
        <v>0</v>
      </c>
      <c r="H225" s="112">
        <f t="shared" si="72"/>
        <v>0</v>
      </c>
      <c r="I225" s="112">
        <f t="shared" si="72"/>
        <v>0</v>
      </c>
    </row>
    <row r="226" spans="1:9" x14ac:dyDescent="0.25">
      <c r="A226" s="42">
        <v>321</v>
      </c>
      <c r="B226" s="43"/>
      <c r="C226" s="44"/>
      <c r="D226" s="45" t="s">
        <v>46</v>
      </c>
      <c r="E226" s="113">
        <f t="shared" ref="E226:I226" si="73">SUM(E227:E230)</f>
        <v>0</v>
      </c>
      <c r="F226" s="113">
        <f t="shared" si="73"/>
        <v>0</v>
      </c>
      <c r="G226" s="113">
        <f t="shared" si="73"/>
        <v>0</v>
      </c>
      <c r="H226" s="113">
        <f t="shared" si="73"/>
        <v>0</v>
      </c>
      <c r="I226" s="113">
        <f t="shared" si="73"/>
        <v>0</v>
      </c>
    </row>
    <row r="227" spans="1:9" x14ac:dyDescent="0.25">
      <c r="A227" s="102">
        <v>3211</v>
      </c>
      <c r="B227" s="103"/>
      <c r="C227" s="104"/>
      <c r="D227" s="101" t="s">
        <v>63</v>
      </c>
      <c r="E227" s="114"/>
      <c r="F227" s="114"/>
      <c r="G227" s="114"/>
      <c r="H227" s="114"/>
      <c r="I227" s="114"/>
    </row>
    <row r="228" spans="1:9" ht="25.5" x14ac:dyDescent="0.25">
      <c r="A228" s="102">
        <v>3212</v>
      </c>
      <c r="B228" s="103"/>
      <c r="C228" s="104"/>
      <c r="D228" s="101" t="s">
        <v>133</v>
      </c>
      <c r="E228" s="114"/>
      <c r="F228" s="114"/>
      <c r="G228" s="114"/>
      <c r="H228" s="114"/>
      <c r="I228" s="114"/>
    </row>
    <row r="229" spans="1:9" x14ac:dyDescent="0.25">
      <c r="A229" s="102">
        <v>3213</v>
      </c>
      <c r="B229" s="103"/>
      <c r="C229" s="104"/>
      <c r="D229" s="101" t="s">
        <v>65</v>
      </c>
      <c r="E229" s="114"/>
      <c r="F229" s="114"/>
      <c r="G229" s="114"/>
      <c r="H229" s="114"/>
      <c r="I229" s="114"/>
    </row>
    <row r="230" spans="1:9" ht="25.5" x14ac:dyDescent="0.25">
      <c r="A230" s="102">
        <v>3214</v>
      </c>
      <c r="B230" s="103"/>
      <c r="C230" s="104"/>
      <c r="D230" s="101" t="s">
        <v>66</v>
      </c>
      <c r="E230" s="114"/>
      <c r="F230" s="114"/>
      <c r="G230" s="114"/>
      <c r="H230" s="114"/>
      <c r="I230" s="114"/>
    </row>
    <row r="231" spans="1:9" x14ac:dyDescent="0.25">
      <c r="A231" s="42">
        <v>322</v>
      </c>
      <c r="B231" s="43"/>
      <c r="C231" s="44"/>
      <c r="D231" s="45" t="s">
        <v>47</v>
      </c>
      <c r="E231" s="113">
        <f t="shared" ref="E231:I231" si="74">SUM(E232:E238)</f>
        <v>1838.74</v>
      </c>
      <c r="F231" s="113">
        <f t="shared" si="74"/>
        <v>1725.4</v>
      </c>
      <c r="G231" s="113">
        <f t="shared" si="74"/>
        <v>0</v>
      </c>
      <c r="H231" s="113">
        <f t="shared" si="74"/>
        <v>0</v>
      </c>
      <c r="I231" s="113">
        <f t="shared" si="74"/>
        <v>0</v>
      </c>
    </row>
    <row r="232" spans="1:9" ht="25.5" x14ac:dyDescent="0.25">
      <c r="A232" s="102">
        <v>3221</v>
      </c>
      <c r="B232" s="103"/>
      <c r="C232" s="104"/>
      <c r="D232" s="101" t="s">
        <v>67</v>
      </c>
      <c r="E232" s="114"/>
      <c r="F232" s="114"/>
      <c r="G232" s="114"/>
      <c r="H232" s="114"/>
      <c r="I232" s="114"/>
    </row>
    <row r="233" spans="1:9" x14ac:dyDescent="0.25">
      <c r="A233" s="102">
        <v>3222</v>
      </c>
      <c r="B233" s="103"/>
      <c r="C233" s="104"/>
      <c r="D233" s="101" t="s">
        <v>68</v>
      </c>
      <c r="E233" s="114">
        <v>1838.74</v>
      </c>
      <c r="F233" s="114">
        <v>1725.4</v>
      </c>
      <c r="G233" s="114"/>
      <c r="H233" s="114"/>
      <c r="I233" s="114"/>
    </row>
    <row r="234" spans="1:9" x14ac:dyDescent="0.25">
      <c r="A234" s="102">
        <v>3223</v>
      </c>
      <c r="B234" s="103"/>
      <c r="C234" s="104"/>
      <c r="D234" s="101" t="s">
        <v>69</v>
      </c>
      <c r="E234" s="114"/>
      <c r="F234" s="114"/>
      <c r="G234" s="114"/>
      <c r="H234" s="114"/>
      <c r="I234" s="114"/>
    </row>
    <row r="235" spans="1:9" ht="25.5" x14ac:dyDescent="0.25">
      <c r="A235" s="102">
        <v>3224</v>
      </c>
      <c r="B235" s="103"/>
      <c r="C235" s="104"/>
      <c r="D235" s="101" t="s">
        <v>70</v>
      </c>
      <c r="E235" s="114"/>
      <c r="F235" s="114"/>
      <c r="G235" s="114"/>
      <c r="H235" s="114"/>
      <c r="I235" s="114"/>
    </row>
    <row r="236" spans="1:9" x14ac:dyDescent="0.25">
      <c r="A236" s="102">
        <v>3225</v>
      </c>
      <c r="B236" s="103"/>
      <c r="C236" s="104"/>
      <c r="D236" s="101" t="s">
        <v>71</v>
      </c>
      <c r="E236" s="114"/>
      <c r="F236" s="114"/>
      <c r="G236" s="114"/>
      <c r="H236" s="114"/>
      <c r="I236" s="114"/>
    </row>
    <row r="237" spans="1:9" ht="25.5" x14ac:dyDescent="0.25">
      <c r="A237" s="102">
        <v>3226</v>
      </c>
      <c r="B237" s="103"/>
      <c r="C237" s="104"/>
      <c r="D237" s="101" t="s">
        <v>72</v>
      </c>
      <c r="E237" s="114"/>
      <c r="F237" s="114"/>
      <c r="G237" s="114"/>
      <c r="H237" s="114"/>
      <c r="I237" s="114"/>
    </row>
    <row r="238" spans="1:9" ht="25.5" x14ac:dyDescent="0.25">
      <c r="A238" s="102">
        <v>3227</v>
      </c>
      <c r="B238" s="103"/>
      <c r="C238" s="104"/>
      <c r="D238" s="101" t="s">
        <v>73</v>
      </c>
      <c r="E238" s="114"/>
      <c r="F238" s="114"/>
      <c r="G238" s="114"/>
      <c r="H238" s="114"/>
      <c r="I238" s="114"/>
    </row>
    <row r="239" spans="1:9" x14ac:dyDescent="0.25">
      <c r="A239" s="42">
        <v>323</v>
      </c>
      <c r="B239" s="43"/>
      <c r="C239" s="44"/>
      <c r="D239" s="45" t="s">
        <v>48</v>
      </c>
      <c r="E239" s="113">
        <f t="shared" ref="E239:I239" si="75">SUM(E240:E248)</f>
        <v>0</v>
      </c>
      <c r="F239" s="113">
        <f t="shared" si="75"/>
        <v>0</v>
      </c>
      <c r="G239" s="113">
        <f t="shared" si="75"/>
        <v>0</v>
      </c>
      <c r="H239" s="113">
        <f t="shared" si="75"/>
        <v>0</v>
      </c>
      <c r="I239" s="113">
        <f t="shared" si="75"/>
        <v>0</v>
      </c>
    </row>
    <row r="240" spans="1:9" x14ac:dyDescent="0.25">
      <c r="A240" s="102">
        <v>3231</v>
      </c>
      <c r="B240" s="103"/>
      <c r="C240" s="104"/>
      <c r="D240" s="101" t="s">
        <v>74</v>
      </c>
      <c r="E240" s="114"/>
      <c r="F240" s="114"/>
      <c r="G240" s="114"/>
      <c r="H240" s="114"/>
      <c r="I240" s="114"/>
    </row>
    <row r="241" spans="1:9" ht="25.5" x14ac:dyDescent="0.25">
      <c r="A241" s="102">
        <v>3232</v>
      </c>
      <c r="B241" s="103"/>
      <c r="C241" s="104"/>
      <c r="D241" s="101" t="s">
        <v>75</v>
      </c>
      <c r="E241" s="114"/>
      <c r="F241" s="114"/>
      <c r="G241" s="114"/>
      <c r="H241" s="114"/>
      <c r="I241" s="114"/>
    </row>
    <row r="242" spans="1:9" x14ac:dyDescent="0.25">
      <c r="A242" s="102">
        <v>3233</v>
      </c>
      <c r="B242" s="103"/>
      <c r="C242" s="104"/>
      <c r="D242" s="101" t="s">
        <v>76</v>
      </c>
      <c r="E242" s="114"/>
      <c r="F242" s="114"/>
      <c r="G242" s="114"/>
      <c r="H242" s="114"/>
      <c r="I242" s="114"/>
    </row>
    <row r="243" spans="1:9" x14ac:dyDescent="0.25">
      <c r="A243" s="102">
        <v>3234</v>
      </c>
      <c r="B243" s="103"/>
      <c r="C243" s="104"/>
      <c r="D243" s="101" t="s">
        <v>77</v>
      </c>
      <c r="E243" s="114"/>
      <c r="F243" s="114"/>
      <c r="G243" s="114"/>
      <c r="H243" s="114"/>
      <c r="I243" s="114"/>
    </row>
    <row r="244" spans="1:9" x14ac:dyDescent="0.25">
      <c r="A244" s="102">
        <v>3235</v>
      </c>
      <c r="B244" s="103"/>
      <c r="C244" s="104"/>
      <c r="D244" s="101" t="s">
        <v>78</v>
      </c>
      <c r="E244" s="114"/>
      <c r="F244" s="114"/>
      <c r="G244" s="114"/>
      <c r="H244" s="114"/>
      <c r="I244" s="114"/>
    </row>
    <row r="245" spans="1:9" x14ac:dyDescent="0.25">
      <c r="A245" s="102">
        <v>3236</v>
      </c>
      <c r="B245" s="103"/>
      <c r="C245" s="104"/>
      <c r="D245" s="101" t="s">
        <v>79</v>
      </c>
      <c r="E245" s="114"/>
      <c r="F245" s="114"/>
      <c r="G245" s="114"/>
      <c r="H245" s="114"/>
      <c r="I245" s="114"/>
    </row>
    <row r="246" spans="1:9" x14ac:dyDescent="0.25">
      <c r="A246" s="102">
        <v>3237</v>
      </c>
      <c r="B246" s="103"/>
      <c r="C246" s="104"/>
      <c r="D246" s="101" t="s">
        <v>80</v>
      </c>
      <c r="E246" s="114"/>
      <c r="F246" s="114"/>
      <c r="G246" s="114"/>
      <c r="H246" s="114"/>
      <c r="I246" s="114"/>
    </row>
    <row r="247" spans="1:9" x14ac:dyDescent="0.25">
      <c r="A247" s="102">
        <v>3238</v>
      </c>
      <c r="B247" s="103"/>
      <c r="C247" s="104"/>
      <c r="D247" s="101" t="s">
        <v>81</v>
      </c>
      <c r="E247" s="114"/>
      <c r="F247" s="114"/>
      <c r="G247" s="114"/>
      <c r="H247" s="114"/>
      <c r="I247" s="114"/>
    </row>
    <row r="248" spans="1:9" x14ac:dyDescent="0.25">
      <c r="A248" s="102">
        <v>3239</v>
      </c>
      <c r="B248" s="103"/>
      <c r="C248" s="104"/>
      <c r="D248" s="101" t="s">
        <v>82</v>
      </c>
      <c r="E248" s="114"/>
      <c r="F248" s="114"/>
      <c r="G248" s="114"/>
      <c r="H248" s="114"/>
      <c r="I248" s="114"/>
    </row>
    <row r="249" spans="1:9" x14ac:dyDescent="0.25">
      <c r="A249" s="102"/>
      <c r="B249" s="103"/>
      <c r="C249" s="104"/>
      <c r="D249" s="53" t="s">
        <v>102</v>
      </c>
      <c r="E249" s="115">
        <f t="shared" ref="E249:I249" si="76">SUM(E214)</f>
        <v>1838.74</v>
      </c>
      <c r="F249" s="115">
        <f t="shared" si="76"/>
        <v>1725.4</v>
      </c>
      <c r="G249" s="115">
        <f t="shared" si="76"/>
        <v>0</v>
      </c>
      <c r="H249" s="115">
        <f t="shared" si="76"/>
        <v>0</v>
      </c>
      <c r="I249" s="115">
        <f t="shared" si="76"/>
        <v>0</v>
      </c>
    </row>
    <row r="250" spans="1:9" x14ac:dyDescent="0.25">
      <c r="A250" s="102"/>
      <c r="B250" s="103"/>
      <c r="C250" s="104"/>
      <c r="D250" s="101"/>
      <c r="E250" s="8"/>
      <c r="F250" s="8"/>
      <c r="G250" s="8"/>
      <c r="H250" s="8"/>
      <c r="I250" s="8"/>
    </row>
    <row r="251" spans="1:9" x14ac:dyDescent="0.25">
      <c r="A251" s="102"/>
      <c r="B251" s="103"/>
      <c r="C251" s="104"/>
      <c r="D251" s="101"/>
      <c r="E251" s="8"/>
      <c r="F251" s="8"/>
      <c r="G251" s="8"/>
      <c r="H251" s="8"/>
      <c r="I251" s="8"/>
    </row>
    <row r="252" spans="1:9" ht="25.5" x14ac:dyDescent="0.25">
      <c r="A252" s="226" t="s">
        <v>26</v>
      </c>
      <c r="B252" s="227"/>
      <c r="C252" s="228"/>
      <c r="D252" s="19" t="s">
        <v>27</v>
      </c>
      <c r="E252" s="19" t="s">
        <v>173</v>
      </c>
      <c r="F252" s="20" t="s">
        <v>36</v>
      </c>
      <c r="G252" s="20" t="s">
        <v>181</v>
      </c>
      <c r="H252" s="20" t="s">
        <v>37</v>
      </c>
      <c r="I252" s="20" t="s">
        <v>171</v>
      </c>
    </row>
    <row r="253" spans="1:9" ht="15" customHeight="1" x14ac:dyDescent="0.25">
      <c r="A253" s="235" t="s">
        <v>104</v>
      </c>
      <c r="B253" s="236"/>
      <c r="C253" s="237"/>
      <c r="D253" s="105" t="s">
        <v>33</v>
      </c>
      <c r="E253" s="8"/>
      <c r="F253" s="8"/>
      <c r="G253" s="8"/>
      <c r="H253" s="8"/>
      <c r="I253" s="8"/>
    </row>
    <row r="254" spans="1:9" ht="25.5" customHeight="1" x14ac:dyDescent="0.25">
      <c r="A254" s="235" t="s">
        <v>135</v>
      </c>
      <c r="B254" s="236"/>
      <c r="C254" s="237"/>
      <c r="D254" s="145" t="s">
        <v>142</v>
      </c>
      <c r="E254" s="8"/>
      <c r="F254" s="8"/>
      <c r="G254" s="8"/>
      <c r="H254" s="8"/>
      <c r="I254" s="8"/>
    </row>
    <row r="255" spans="1:9" ht="15" customHeight="1" x14ac:dyDescent="0.25">
      <c r="A255" s="229">
        <v>52</v>
      </c>
      <c r="B255" s="230"/>
      <c r="C255" s="231"/>
      <c r="D255" s="106" t="s">
        <v>39</v>
      </c>
      <c r="E255" s="8"/>
      <c r="F255" s="8"/>
      <c r="G255" s="8"/>
      <c r="H255" s="8"/>
      <c r="I255" s="8"/>
    </row>
    <row r="256" spans="1:9" x14ac:dyDescent="0.25">
      <c r="A256" s="232">
        <v>3</v>
      </c>
      <c r="B256" s="233"/>
      <c r="C256" s="234"/>
      <c r="D256" s="107" t="s">
        <v>16</v>
      </c>
      <c r="E256" s="111">
        <f t="shared" ref="E256:I256" si="77">SUM(E257+E267+E300+E304)</f>
        <v>502211.42999999993</v>
      </c>
      <c r="F256" s="111">
        <f t="shared" si="77"/>
        <v>466387.94999999995</v>
      </c>
      <c r="G256" s="111">
        <f>SUM(G257+G267+G300+G304)</f>
        <v>559000</v>
      </c>
      <c r="H256" s="111">
        <f t="shared" si="77"/>
        <v>566100</v>
      </c>
      <c r="I256" s="111">
        <f t="shared" si="77"/>
        <v>570413</v>
      </c>
    </row>
    <row r="257" spans="1:9" x14ac:dyDescent="0.25">
      <c r="A257" s="238">
        <v>31</v>
      </c>
      <c r="B257" s="239"/>
      <c r="C257" s="240"/>
      <c r="D257" s="47" t="s">
        <v>17</v>
      </c>
      <c r="E257" s="112">
        <f t="shared" ref="E257:I257" si="78">SUM(E258+E262+E264)</f>
        <v>465651.83999999997</v>
      </c>
      <c r="F257" s="112">
        <f t="shared" si="78"/>
        <v>442988.74</v>
      </c>
      <c r="G257" s="112">
        <f>SUM(G258+G262+G264)</f>
        <v>511208</v>
      </c>
      <c r="H257" s="112">
        <f t="shared" si="78"/>
        <v>517542</v>
      </c>
      <c r="I257" s="112">
        <f t="shared" si="78"/>
        <v>520515</v>
      </c>
    </row>
    <row r="258" spans="1:9" ht="15" customHeight="1" x14ac:dyDescent="0.25">
      <c r="A258" s="42">
        <v>311</v>
      </c>
      <c r="B258" s="43"/>
      <c r="C258" s="44"/>
      <c r="D258" s="45" t="s">
        <v>44</v>
      </c>
      <c r="E258" s="113">
        <f t="shared" ref="E258:I258" si="79">SUM(E259:E261)</f>
        <v>387974.46</v>
      </c>
      <c r="F258" s="113">
        <f t="shared" si="79"/>
        <v>368538.06</v>
      </c>
      <c r="G258" s="113">
        <f t="shared" si="79"/>
        <v>425708</v>
      </c>
      <c r="H258" s="113">
        <f t="shared" si="79"/>
        <v>430542</v>
      </c>
      <c r="I258" s="113">
        <f t="shared" si="79"/>
        <v>432465</v>
      </c>
    </row>
    <row r="259" spans="1:9" x14ac:dyDescent="0.25">
      <c r="A259" s="102">
        <v>3111</v>
      </c>
      <c r="B259" s="103"/>
      <c r="C259" s="104"/>
      <c r="D259" s="101" t="s">
        <v>56</v>
      </c>
      <c r="E259" s="114">
        <v>387974.46</v>
      </c>
      <c r="F259" s="114">
        <v>368538.06</v>
      </c>
      <c r="G259" s="114">
        <v>425708</v>
      </c>
      <c r="H259" s="114">
        <v>430542</v>
      </c>
      <c r="I259" s="114">
        <v>432465</v>
      </c>
    </row>
    <row r="260" spans="1:9" x14ac:dyDescent="0.25">
      <c r="A260" s="102">
        <v>3113</v>
      </c>
      <c r="B260" s="103"/>
      <c r="C260" s="104"/>
      <c r="D260" s="101" t="s">
        <v>57</v>
      </c>
      <c r="E260" s="114"/>
      <c r="F260" s="114"/>
      <c r="G260" s="114"/>
      <c r="H260" s="114"/>
      <c r="I260" s="114"/>
    </row>
    <row r="261" spans="1:9" x14ac:dyDescent="0.25">
      <c r="A261" s="102">
        <v>3114</v>
      </c>
      <c r="B261" s="103"/>
      <c r="C261" s="104"/>
      <c r="D261" s="101" t="s">
        <v>58</v>
      </c>
      <c r="E261" s="114"/>
      <c r="F261" s="114"/>
      <c r="G261" s="114"/>
      <c r="H261" s="114"/>
      <c r="I261" s="114"/>
    </row>
    <row r="262" spans="1:9" x14ac:dyDescent="0.25">
      <c r="A262" s="42">
        <v>312</v>
      </c>
      <c r="B262" s="43"/>
      <c r="C262" s="44"/>
      <c r="D262" s="45" t="s">
        <v>59</v>
      </c>
      <c r="E262" s="113">
        <f>SUM(E263)</f>
        <v>13612.79</v>
      </c>
      <c r="F262" s="113">
        <f t="shared" ref="F262:I262" si="80">SUM(F263)</f>
        <v>14559.51</v>
      </c>
      <c r="G262" s="113">
        <f t="shared" si="80"/>
        <v>15500</v>
      </c>
      <c r="H262" s="113">
        <f t="shared" si="80"/>
        <v>16000</v>
      </c>
      <c r="I262" s="113">
        <f t="shared" si="80"/>
        <v>16000</v>
      </c>
    </row>
    <row r="263" spans="1:9" x14ac:dyDescent="0.25">
      <c r="A263" s="102">
        <v>3121</v>
      </c>
      <c r="B263" s="103"/>
      <c r="C263" s="104"/>
      <c r="D263" s="101" t="s">
        <v>60</v>
      </c>
      <c r="E263" s="114">
        <v>13612.79</v>
      </c>
      <c r="F263" s="114">
        <v>14559.51</v>
      </c>
      <c r="G263" s="114">
        <v>15500</v>
      </c>
      <c r="H263" s="114">
        <v>16000</v>
      </c>
      <c r="I263" s="114">
        <v>16000</v>
      </c>
    </row>
    <row r="264" spans="1:9" x14ac:dyDescent="0.25">
      <c r="A264" s="42">
        <v>313</v>
      </c>
      <c r="B264" s="43"/>
      <c r="C264" s="44"/>
      <c r="D264" s="45" t="s">
        <v>45</v>
      </c>
      <c r="E264" s="113">
        <f>SUM(E265:E266)</f>
        <v>64064.59</v>
      </c>
      <c r="F264" s="113">
        <f t="shared" ref="F264" si="81">SUM(F265:F266)</f>
        <v>59891.17</v>
      </c>
      <c r="G264" s="113">
        <f t="shared" ref="G264" si="82">SUM(G265:G266)</f>
        <v>70000</v>
      </c>
      <c r="H264" s="113">
        <f t="shared" ref="H264" si="83">SUM(H265:H266)</f>
        <v>71000</v>
      </c>
      <c r="I264" s="113">
        <f t="shared" ref="I264" si="84">SUM(I265:I266)</f>
        <v>72050</v>
      </c>
    </row>
    <row r="265" spans="1:9" x14ac:dyDescent="0.25">
      <c r="A265" s="102">
        <v>3131</v>
      </c>
      <c r="B265" s="103"/>
      <c r="C265" s="104"/>
      <c r="D265" s="101" t="s">
        <v>61</v>
      </c>
      <c r="E265" s="114"/>
      <c r="F265" s="114"/>
      <c r="G265" s="114"/>
      <c r="H265" s="114"/>
      <c r="I265" s="114"/>
    </row>
    <row r="266" spans="1:9" ht="25.5" x14ac:dyDescent="0.25">
      <c r="A266" s="102">
        <v>3132</v>
      </c>
      <c r="B266" s="103"/>
      <c r="C266" s="104"/>
      <c r="D266" s="101" t="s">
        <v>62</v>
      </c>
      <c r="E266" s="114">
        <v>64064.59</v>
      </c>
      <c r="F266" s="114">
        <v>59891.17</v>
      </c>
      <c r="G266" s="114">
        <v>70000</v>
      </c>
      <c r="H266" s="114">
        <v>71000</v>
      </c>
      <c r="I266" s="114">
        <v>72050</v>
      </c>
    </row>
    <row r="267" spans="1:9" x14ac:dyDescent="0.25">
      <c r="A267" s="238">
        <v>32</v>
      </c>
      <c r="B267" s="239"/>
      <c r="C267" s="240"/>
      <c r="D267" s="47" t="s">
        <v>28</v>
      </c>
      <c r="E267" s="112">
        <f t="shared" ref="E267:I267" si="85">SUM(E268+E273+E281+E291+E292)</f>
        <v>30015.230000000003</v>
      </c>
      <c r="F267" s="112">
        <f t="shared" si="85"/>
        <v>21501.089999999997</v>
      </c>
      <c r="G267" s="112">
        <f>SUM(G268+G273+G281+G291+G292)</f>
        <v>44292</v>
      </c>
      <c r="H267" s="112">
        <f t="shared" si="85"/>
        <v>44938</v>
      </c>
      <c r="I267" s="112">
        <f t="shared" si="85"/>
        <v>46148</v>
      </c>
    </row>
    <row r="268" spans="1:9" x14ac:dyDescent="0.25">
      <c r="A268" s="42">
        <v>321</v>
      </c>
      <c r="B268" s="43"/>
      <c r="C268" s="44"/>
      <c r="D268" s="45" t="s">
        <v>46</v>
      </c>
      <c r="E268" s="113">
        <f t="shared" ref="E268:I268" si="86">SUM(E269:E272)</f>
        <v>18594.22</v>
      </c>
      <c r="F268" s="113">
        <f t="shared" si="86"/>
        <v>18581.189999999999</v>
      </c>
      <c r="G268" s="113">
        <f t="shared" si="86"/>
        <v>17000</v>
      </c>
      <c r="H268" s="113">
        <f t="shared" si="86"/>
        <v>17800</v>
      </c>
      <c r="I268" s="113">
        <f t="shared" si="86"/>
        <v>17800</v>
      </c>
    </row>
    <row r="269" spans="1:9" x14ac:dyDescent="0.25">
      <c r="A269" s="102">
        <v>3211</v>
      </c>
      <c r="B269" s="103"/>
      <c r="C269" s="104"/>
      <c r="D269" s="101" t="s">
        <v>63</v>
      </c>
      <c r="E269" s="114"/>
      <c r="F269" s="114"/>
      <c r="G269" s="114"/>
      <c r="H269" s="114"/>
      <c r="I269" s="114"/>
    </row>
    <row r="270" spans="1:9" ht="25.5" x14ac:dyDescent="0.25">
      <c r="A270" s="102">
        <v>3212</v>
      </c>
      <c r="B270" s="103"/>
      <c r="C270" s="104"/>
      <c r="D270" s="101" t="s">
        <v>133</v>
      </c>
      <c r="E270" s="114">
        <v>18594.22</v>
      </c>
      <c r="F270" s="114">
        <v>18581.189999999999</v>
      </c>
      <c r="G270" s="114">
        <v>17000</v>
      </c>
      <c r="H270" s="114">
        <v>17800</v>
      </c>
      <c r="I270" s="114">
        <v>17800</v>
      </c>
    </row>
    <row r="271" spans="1:9" x14ac:dyDescent="0.25">
      <c r="A271" s="102">
        <v>3213</v>
      </c>
      <c r="B271" s="103"/>
      <c r="C271" s="104"/>
      <c r="D271" s="101" t="s">
        <v>65</v>
      </c>
      <c r="E271" s="114"/>
      <c r="F271" s="114"/>
      <c r="G271" s="114"/>
      <c r="H271" s="114"/>
      <c r="I271" s="114"/>
    </row>
    <row r="272" spans="1:9" ht="25.5" x14ac:dyDescent="0.25">
      <c r="A272" s="102">
        <v>3214</v>
      </c>
      <c r="B272" s="103"/>
      <c r="C272" s="104"/>
      <c r="D272" s="101" t="s">
        <v>66</v>
      </c>
      <c r="E272" s="114"/>
      <c r="F272" s="114"/>
      <c r="G272" s="114"/>
      <c r="H272" s="114"/>
      <c r="I272" s="114"/>
    </row>
    <row r="273" spans="1:9" x14ac:dyDescent="0.25">
      <c r="A273" s="42">
        <v>322</v>
      </c>
      <c r="B273" s="43"/>
      <c r="C273" s="44"/>
      <c r="D273" s="45" t="s">
        <v>47</v>
      </c>
      <c r="E273" s="113">
        <f t="shared" ref="E273:I273" si="87">SUM(E274:E280)</f>
        <v>5909.64</v>
      </c>
      <c r="F273" s="113">
        <f t="shared" si="87"/>
        <v>1061.78</v>
      </c>
      <c r="G273" s="113">
        <f t="shared" si="87"/>
        <v>25492</v>
      </c>
      <c r="H273" s="113">
        <f t="shared" si="87"/>
        <v>25288</v>
      </c>
      <c r="I273" s="113">
        <f t="shared" si="87"/>
        <v>26448</v>
      </c>
    </row>
    <row r="274" spans="1:9" ht="25.5" x14ac:dyDescent="0.25">
      <c r="A274" s="102">
        <v>3221</v>
      </c>
      <c r="B274" s="103"/>
      <c r="C274" s="104"/>
      <c r="D274" s="101" t="s">
        <v>67</v>
      </c>
      <c r="E274" s="114"/>
      <c r="F274" s="114"/>
      <c r="G274" s="114"/>
      <c r="H274" s="114"/>
      <c r="I274" s="114"/>
    </row>
    <row r="275" spans="1:9" x14ac:dyDescent="0.25">
      <c r="A275" s="102">
        <v>3222</v>
      </c>
      <c r="B275" s="103"/>
      <c r="C275" s="104"/>
      <c r="D275" s="101" t="s">
        <v>68</v>
      </c>
      <c r="E275" s="114">
        <v>4034.11</v>
      </c>
      <c r="F275" s="114">
        <v>1061.78</v>
      </c>
      <c r="G275" s="114">
        <v>24200</v>
      </c>
      <c r="H275" s="114">
        <v>24500</v>
      </c>
      <c r="I275" s="114">
        <v>25640</v>
      </c>
    </row>
    <row r="276" spans="1:9" x14ac:dyDescent="0.25">
      <c r="A276" s="102">
        <v>3223</v>
      </c>
      <c r="B276" s="103"/>
      <c r="C276" s="104"/>
      <c r="D276" s="101" t="s">
        <v>69</v>
      </c>
      <c r="E276" s="114"/>
      <c r="F276" s="114"/>
      <c r="G276" s="114"/>
      <c r="H276" s="114"/>
      <c r="I276" s="114"/>
    </row>
    <row r="277" spans="1:9" ht="25.5" x14ac:dyDescent="0.25">
      <c r="A277" s="102">
        <v>3224</v>
      </c>
      <c r="B277" s="103"/>
      <c r="C277" s="104"/>
      <c r="D277" s="101" t="s">
        <v>70</v>
      </c>
      <c r="E277" s="114"/>
      <c r="F277" s="114"/>
      <c r="G277" s="114"/>
      <c r="H277" s="114"/>
      <c r="I277" s="114"/>
    </row>
    <row r="278" spans="1:9" x14ac:dyDescent="0.25">
      <c r="A278" s="102">
        <v>3225</v>
      </c>
      <c r="B278" s="103"/>
      <c r="C278" s="104"/>
      <c r="D278" s="101" t="s">
        <v>71</v>
      </c>
      <c r="E278" s="114">
        <v>1875.53</v>
      </c>
      <c r="F278" s="114"/>
      <c r="G278" s="114">
        <v>1292</v>
      </c>
      <c r="H278" s="114">
        <v>788</v>
      </c>
      <c r="I278" s="114">
        <v>808</v>
      </c>
    </row>
    <row r="279" spans="1:9" ht="25.5" x14ac:dyDescent="0.25">
      <c r="A279" s="102">
        <v>3226</v>
      </c>
      <c r="B279" s="103"/>
      <c r="C279" s="104"/>
      <c r="D279" s="101" t="s">
        <v>72</v>
      </c>
      <c r="E279" s="114"/>
      <c r="F279" s="114"/>
      <c r="G279" s="114"/>
      <c r="H279" s="114"/>
      <c r="I279" s="114"/>
    </row>
    <row r="280" spans="1:9" ht="25.5" x14ac:dyDescent="0.25">
      <c r="A280" s="102">
        <v>3227</v>
      </c>
      <c r="B280" s="103"/>
      <c r="C280" s="104"/>
      <c r="D280" s="101" t="s">
        <v>73</v>
      </c>
      <c r="E280" s="114"/>
      <c r="F280" s="114"/>
      <c r="G280" s="114"/>
      <c r="H280" s="114"/>
      <c r="I280" s="114"/>
    </row>
    <row r="281" spans="1:9" x14ac:dyDescent="0.25">
      <c r="A281" s="42">
        <v>323</v>
      </c>
      <c r="B281" s="43"/>
      <c r="C281" s="44"/>
      <c r="D281" s="45" t="s">
        <v>48</v>
      </c>
      <c r="E281" s="113">
        <f t="shared" ref="E281:I281" si="88">SUM(E282:E290)</f>
        <v>238.9</v>
      </c>
      <c r="F281" s="113">
        <f t="shared" si="88"/>
        <v>0</v>
      </c>
      <c r="G281" s="113">
        <f t="shared" si="88"/>
        <v>0</v>
      </c>
      <c r="H281" s="113">
        <f t="shared" si="88"/>
        <v>0</v>
      </c>
      <c r="I281" s="113">
        <f t="shared" si="88"/>
        <v>0</v>
      </c>
    </row>
    <row r="282" spans="1:9" x14ac:dyDescent="0.25">
      <c r="A282" s="102">
        <v>3231</v>
      </c>
      <c r="B282" s="103"/>
      <c r="C282" s="104"/>
      <c r="D282" s="101" t="s">
        <v>74</v>
      </c>
      <c r="E282" s="114"/>
      <c r="F282" s="114"/>
      <c r="G282" s="114"/>
      <c r="H282" s="114"/>
      <c r="I282" s="114"/>
    </row>
    <row r="283" spans="1:9" ht="25.5" x14ac:dyDescent="0.25">
      <c r="A283" s="102">
        <v>3232</v>
      </c>
      <c r="B283" s="103"/>
      <c r="C283" s="104"/>
      <c r="D283" s="101" t="s">
        <v>75</v>
      </c>
      <c r="E283" s="114"/>
      <c r="F283" s="114"/>
      <c r="G283" s="114"/>
      <c r="H283" s="114"/>
      <c r="I283" s="114"/>
    </row>
    <row r="284" spans="1:9" x14ac:dyDescent="0.25">
      <c r="A284" s="102">
        <v>3233</v>
      </c>
      <c r="B284" s="103"/>
      <c r="C284" s="104"/>
      <c r="D284" s="101" t="s">
        <v>76</v>
      </c>
      <c r="E284" s="114"/>
      <c r="F284" s="114"/>
      <c r="G284" s="114"/>
      <c r="H284" s="114"/>
      <c r="I284" s="114"/>
    </row>
    <row r="285" spans="1:9" x14ac:dyDescent="0.25">
      <c r="A285" s="102">
        <v>3234</v>
      </c>
      <c r="B285" s="103"/>
      <c r="C285" s="104"/>
      <c r="D285" s="101" t="s">
        <v>77</v>
      </c>
      <c r="E285" s="114"/>
      <c r="F285" s="114"/>
      <c r="G285" s="114"/>
      <c r="H285" s="114"/>
      <c r="I285" s="114"/>
    </row>
    <row r="286" spans="1:9" x14ac:dyDescent="0.25">
      <c r="A286" s="102">
        <v>3235</v>
      </c>
      <c r="B286" s="103"/>
      <c r="C286" s="104"/>
      <c r="D286" s="101" t="s">
        <v>78</v>
      </c>
      <c r="E286" s="114"/>
      <c r="F286" s="114"/>
      <c r="G286" s="114"/>
      <c r="H286" s="114"/>
      <c r="I286" s="114"/>
    </row>
    <row r="287" spans="1:9" x14ac:dyDescent="0.25">
      <c r="A287" s="102">
        <v>3236</v>
      </c>
      <c r="B287" s="103"/>
      <c r="C287" s="104"/>
      <c r="D287" s="101" t="s">
        <v>79</v>
      </c>
      <c r="E287" s="114">
        <v>238.9</v>
      </c>
      <c r="F287" s="114"/>
      <c r="G287" s="114"/>
      <c r="H287" s="114"/>
      <c r="I287" s="114"/>
    </row>
    <row r="288" spans="1:9" x14ac:dyDescent="0.25">
      <c r="A288" s="102">
        <v>3237</v>
      </c>
      <c r="B288" s="103"/>
      <c r="C288" s="104"/>
      <c r="D288" s="101" t="s">
        <v>80</v>
      </c>
      <c r="E288" s="114"/>
      <c r="F288" s="114"/>
      <c r="G288" s="114"/>
      <c r="H288" s="114"/>
      <c r="I288" s="114"/>
    </row>
    <row r="289" spans="1:9" x14ac:dyDescent="0.25">
      <c r="A289" s="102">
        <v>3238</v>
      </c>
      <c r="B289" s="103"/>
      <c r="C289" s="104"/>
      <c r="D289" s="101" t="s">
        <v>81</v>
      </c>
      <c r="E289" s="114"/>
      <c r="F289" s="114"/>
      <c r="G289" s="114"/>
      <c r="H289" s="114"/>
      <c r="I289" s="114"/>
    </row>
    <row r="290" spans="1:9" x14ac:dyDescent="0.25">
      <c r="A290" s="102">
        <v>3239</v>
      </c>
      <c r="B290" s="103"/>
      <c r="C290" s="104"/>
      <c r="D290" s="101" t="s">
        <v>82</v>
      </c>
      <c r="E290" s="114"/>
      <c r="F290" s="114"/>
      <c r="G290" s="114"/>
      <c r="H290" s="114"/>
      <c r="I290" s="114"/>
    </row>
    <row r="291" spans="1:9" ht="25.5" x14ac:dyDescent="0.25">
      <c r="A291" s="42">
        <v>324</v>
      </c>
      <c r="B291" s="43"/>
      <c r="C291" s="44"/>
      <c r="D291" s="45" t="s">
        <v>83</v>
      </c>
      <c r="E291" s="113"/>
      <c r="F291" s="113"/>
      <c r="G291" s="113"/>
      <c r="H291" s="113"/>
      <c r="I291" s="113"/>
    </row>
    <row r="292" spans="1:9" ht="25.5" x14ac:dyDescent="0.25">
      <c r="A292" s="42">
        <v>329</v>
      </c>
      <c r="B292" s="43"/>
      <c r="C292" s="44"/>
      <c r="D292" s="45" t="s">
        <v>84</v>
      </c>
      <c r="E292" s="113">
        <f t="shared" ref="E292:I292" si="89">SUM(E293:E299)</f>
        <v>5272.47</v>
      </c>
      <c r="F292" s="113">
        <f t="shared" si="89"/>
        <v>1858.12</v>
      </c>
      <c r="G292" s="113">
        <f t="shared" si="89"/>
        <v>1800</v>
      </c>
      <c r="H292" s="113">
        <f t="shared" si="89"/>
        <v>1850</v>
      </c>
      <c r="I292" s="113">
        <f t="shared" si="89"/>
        <v>1900</v>
      </c>
    </row>
    <row r="293" spans="1:9" ht="38.25" x14ac:dyDescent="0.25">
      <c r="A293" s="102">
        <v>3291</v>
      </c>
      <c r="B293" s="103"/>
      <c r="C293" s="104"/>
      <c r="D293" s="101" t="s">
        <v>85</v>
      </c>
      <c r="E293" s="114"/>
      <c r="F293" s="114"/>
      <c r="G293" s="114"/>
      <c r="H293" s="114"/>
      <c r="I293" s="114"/>
    </row>
    <row r="294" spans="1:9" x14ac:dyDescent="0.25">
      <c r="A294" s="102">
        <v>3292</v>
      </c>
      <c r="B294" s="103"/>
      <c r="C294" s="104"/>
      <c r="D294" s="101" t="s">
        <v>86</v>
      </c>
      <c r="E294" s="114"/>
      <c r="F294" s="114"/>
      <c r="G294" s="114"/>
      <c r="H294" s="114"/>
      <c r="I294" s="114"/>
    </row>
    <row r="295" spans="1:9" x14ac:dyDescent="0.25">
      <c r="A295" s="102">
        <v>3293</v>
      </c>
      <c r="B295" s="103"/>
      <c r="C295" s="104"/>
      <c r="D295" s="101" t="s">
        <v>87</v>
      </c>
      <c r="E295" s="114"/>
      <c r="F295" s="114"/>
      <c r="G295" s="114"/>
      <c r="H295" s="114"/>
      <c r="I295" s="114"/>
    </row>
    <row r="296" spans="1:9" x14ac:dyDescent="0.25">
      <c r="A296" s="102">
        <v>3294</v>
      </c>
      <c r="B296" s="103"/>
      <c r="C296" s="104"/>
      <c r="D296" s="101" t="s">
        <v>88</v>
      </c>
      <c r="E296" s="114"/>
      <c r="F296" s="114"/>
      <c r="G296" s="114"/>
      <c r="H296" s="114"/>
      <c r="I296" s="114"/>
    </row>
    <row r="297" spans="1:9" x14ac:dyDescent="0.25">
      <c r="A297" s="102">
        <v>3295</v>
      </c>
      <c r="B297" s="103"/>
      <c r="C297" s="104"/>
      <c r="D297" s="101" t="s">
        <v>89</v>
      </c>
      <c r="E297" s="114">
        <v>1673.97</v>
      </c>
      <c r="F297" s="114">
        <v>1858.12</v>
      </c>
      <c r="G297" s="114">
        <v>1800</v>
      </c>
      <c r="H297" s="114">
        <v>1850</v>
      </c>
      <c r="I297" s="114">
        <v>1900</v>
      </c>
    </row>
    <row r="298" spans="1:9" x14ac:dyDescent="0.25">
      <c r="A298" s="102">
        <v>3296</v>
      </c>
      <c r="B298" s="103"/>
      <c r="C298" s="104"/>
      <c r="D298" s="101" t="s">
        <v>90</v>
      </c>
      <c r="E298" s="114">
        <v>3598.5</v>
      </c>
      <c r="F298" s="114"/>
      <c r="G298" s="114"/>
      <c r="H298" s="114"/>
      <c r="I298" s="114"/>
    </row>
    <row r="299" spans="1:9" ht="25.5" x14ac:dyDescent="0.25">
      <c r="A299" s="102">
        <v>3299</v>
      </c>
      <c r="B299" s="103"/>
      <c r="C299" s="104"/>
      <c r="D299" s="101" t="s">
        <v>49</v>
      </c>
      <c r="E299" s="114"/>
      <c r="F299" s="114"/>
      <c r="G299" s="114"/>
      <c r="H299" s="114"/>
      <c r="I299" s="114"/>
    </row>
    <row r="300" spans="1:9" x14ac:dyDescent="0.25">
      <c r="A300" s="108">
        <v>34</v>
      </c>
      <c r="B300" s="109"/>
      <c r="C300" s="110"/>
      <c r="D300" s="47" t="s">
        <v>50</v>
      </c>
      <c r="E300" s="112">
        <f t="shared" ref="E300:I300" si="90">SUM(E301)</f>
        <v>2645.39</v>
      </c>
      <c r="F300" s="112">
        <f t="shared" si="90"/>
        <v>0</v>
      </c>
      <c r="G300" s="112">
        <f t="shared" si="90"/>
        <v>0</v>
      </c>
      <c r="H300" s="112">
        <f t="shared" si="90"/>
        <v>0</v>
      </c>
      <c r="I300" s="112">
        <f t="shared" si="90"/>
        <v>0</v>
      </c>
    </row>
    <row r="301" spans="1:9" x14ac:dyDescent="0.25">
      <c r="A301" s="42">
        <v>343</v>
      </c>
      <c r="B301" s="43"/>
      <c r="C301" s="44"/>
      <c r="D301" s="45" t="s">
        <v>51</v>
      </c>
      <c r="E301" s="113">
        <f t="shared" ref="E301:I301" si="91">SUM(E302:E303)</f>
        <v>2645.39</v>
      </c>
      <c r="F301" s="113">
        <f t="shared" si="91"/>
        <v>0</v>
      </c>
      <c r="G301" s="113">
        <f t="shared" si="91"/>
        <v>0</v>
      </c>
      <c r="H301" s="113">
        <f t="shared" si="91"/>
        <v>0</v>
      </c>
      <c r="I301" s="113">
        <f t="shared" si="91"/>
        <v>0</v>
      </c>
    </row>
    <row r="302" spans="1:9" ht="25.5" x14ac:dyDescent="0.25">
      <c r="A302" s="102">
        <v>3431</v>
      </c>
      <c r="B302" s="103"/>
      <c r="C302" s="104"/>
      <c r="D302" s="101" t="s">
        <v>91</v>
      </c>
      <c r="E302" s="114"/>
      <c r="F302" s="114"/>
      <c r="G302" s="114"/>
      <c r="H302" s="114"/>
      <c r="I302" s="114"/>
    </row>
    <row r="303" spans="1:9" x14ac:dyDescent="0.25">
      <c r="A303" s="102">
        <v>3433</v>
      </c>
      <c r="B303" s="103"/>
      <c r="C303" s="104"/>
      <c r="D303" s="101" t="s">
        <v>92</v>
      </c>
      <c r="E303" s="114">
        <v>2645.39</v>
      </c>
      <c r="F303" s="114"/>
      <c r="G303" s="114"/>
      <c r="H303" s="114"/>
      <c r="I303" s="114"/>
    </row>
    <row r="304" spans="1:9" ht="38.25" x14ac:dyDescent="0.25">
      <c r="A304" s="108">
        <v>37</v>
      </c>
      <c r="B304" s="109"/>
      <c r="C304" s="110"/>
      <c r="D304" s="47" t="s">
        <v>52</v>
      </c>
      <c r="E304" s="112">
        <f t="shared" ref="E304:I304" si="92">SUM(E305)</f>
        <v>3898.97</v>
      </c>
      <c r="F304" s="112">
        <f t="shared" si="92"/>
        <v>1898.12</v>
      </c>
      <c r="G304" s="112">
        <f t="shared" si="92"/>
        <v>3500</v>
      </c>
      <c r="H304" s="112">
        <f t="shared" si="92"/>
        <v>3620</v>
      </c>
      <c r="I304" s="112">
        <f t="shared" si="92"/>
        <v>3750</v>
      </c>
    </row>
    <row r="305" spans="1:9" ht="25.5" x14ac:dyDescent="0.25">
      <c r="A305" s="42">
        <v>372</v>
      </c>
      <c r="B305" s="43"/>
      <c r="C305" s="44"/>
      <c r="D305" s="45" t="s">
        <v>53</v>
      </c>
      <c r="E305" s="113">
        <f t="shared" ref="E305" si="93">SUM(E306:E309)</f>
        <v>3898.97</v>
      </c>
      <c r="F305" s="113">
        <f>SUM(F306+F307)</f>
        <v>1898.12</v>
      </c>
      <c r="G305" s="113">
        <f>G306+G307</f>
        <v>3500</v>
      </c>
      <c r="H305" s="113">
        <f t="shared" ref="H305:I305" si="94">H306+H307</f>
        <v>3620</v>
      </c>
      <c r="I305" s="113">
        <f t="shared" si="94"/>
        <v>3750</v>
      </c>
    </row>
    <row r="306" spans="1:9" ht="25.5" x14ac:dyDescent="0.25">
      <c r="A306" s="102">
        <v>3721</v>
      </c>
      <c r="B306" s="103"/>
      <c r="C306" s="104"/>
      <c r="D306" s="101" t="s">
        <v>93</v>
      </c>
      <c r="E306" s="114"/>
      <c r="F306" s="114"/>
      <c r="G306" s="114"/>
      <c r="H306" s="114"/>
      <c r="I306" s="114"/>
    </row>
    <row r="307" spans="1:9" ht="25.5" x14ac:dyDescent="0.25">
      <c r="A307" s="102">
        <v>3722</v>
      </c>
      <c r="B307" s="103"/>
      <c r="C307" s="104"/>
      <c r="D307" s="101" t="s">
        <v>94</v>
      </c>
      <c r="E307" s="114">
        <v>3898.97</v>
      </c>
      <c r="F307" s="114">
        <v>1898.12</v>
      </c>
      <c r="G307" s="114">
        <v>3500</v>
      </c>
      <c r="H307" s="114">
        <v>3620</v>
      </c>
      <c r="I307" s="114">
        <v>3750</v>
      </c>
    </row>
    <row r="308" spans="1:9" ht="38.25" x14ac:dyDescent="0.25">
      <c r="A308" s="49">
        <v>4</v>
      </c>
      <c r="B308" s="50"/>
      <c r="C308" s="51"/>
      <c r="D308" s="107" t="s">
        <v>42</v>
      </c>
      <c r="E308" s="111">
        <f t="shared" ref="E308:I309" si="95">SUM(E309)</f>
        <v>0</v>
      </c>
      <c r="F308" s="111">
        <f>SUM(F309)</f>
        <v>929.06</v>
      </c>
      <c r="G308" s="111">
        <f>G310+G317</f>
        <v>3950</v>
      </c>
      <c r="H308" s="111">
        <f t="shared" si="95"/>
        <v>4000</v>
      </c>
      <c r="I308" s="111">
        <f t="shared" si="95"/>
        <v>4000</v>
      </c>
    </row>
    <row r="309" spans="1:9" ht="38.25" x14ac:dyDescent="0.25">
      <c r="A309" s="108">
        <v>42</v>
      </c>
      <c r="B309" s="109"/>
      <c r="C309" s="110"/>
      <c r="D309" s="47" t="s">
        <v>42</v>
      </c>
      <c r="E309" s="112">
        <f t="shared" si="95"/>
        <v>0</v>
      </c>
      <c r="F309" s="112">
        <f t="shared" si="95"/>
        <v>929.06</v>
      </c>
      <c r="G309" s="112">
        <f>G310+G317</f>
        <v>3950</v>
      </c>
      <c r="H309" s="112">
        <f t="shared" ref="H309:I309" si="96">H310+H317</f>
        <v>4000</v>
      </c>
      <c r="I309" s="112">
        <f t="shared" si="96"/>
        <v>4000</v>
      </c>
    </row>
    <row r="310" spans="1:9" x14ac:dyDescent="0.25">
      <c r="A310" s="42">
        <v>422</v>
      </c>
      <c r="B310" s="43"/>
      <c r="C310" s="44"/>
      <c r="D310" s="45" t="s">
        <v>54</v>
      </c>
      <c r="E310" s="113">
        <f t="shared" ref="E310:I310" si="97">SUM(E311:E316)</f>
        <v>0</v>
      </c>
      <c r="F310" s="113">
        <f t="shared" si="97"/>
        <v>929.06</v>
      </c>
      <c r="G310" s="113">
        <f t="shared" si="97"/>
        <v>0</v>
      </c>
      <c r="H310" s="113">
        <f t="shared" si="97"/>
        <v>0</v>
      </c>
      <c r="I310" s="113">
        <f t="shared" si="97"/>
        <v>0</v>
      </c>
    </row>
    <row r="311" spans="1:9" x14ac:dyDescent="0.25">
      <c r="A311" s="102">
        <v>4221</v>
      </c>
      <c r="B311" s="103"/>
      <c r="C311" s="104"/>
      <c r="D311" s="101" t="s">
        <v>95</v>
      </c>
      <c r="E311" s="114"/>
      <c r="F311" s="114">
        <v>929.06</v>
      </c>
      <c r="G311" s="114"/>
      <c r="H311" s="114"/>
      <c r="I311" s="114"/>
    </row>
    <row r="312" spans="1:9" x14ac:dyDescent="0.25">
      <c r="A312" s="102">
        <v>4222</v>
      </c>
      <c r="B312" s="103"/>
      <c r="C312" s="104"/>
      <c r="D312" s="101" t="s">
        <v>96</v>
      </c>
      <c r="E312" s="114"/>
      <c r="F312" s="114"/>
      <c r="G312" s="114"/>
      <c r="H312" s="114"/>
      <c r="I312" s="114"/>
    </row>
    <row r="313" spans="1:9" x14ac:dyDescent="0.25">
      <c r="A313" s="102">
        <v>4223</v>
      </c>
      <c r="B313" s="103"/>
      <c r="C313" s="104"/>
      <c r="D313" s="101" t="s">
        <v>97</v>
      </c>
      <c r="E313" s="114"/>
      <c r="F313" s="114"/>
      <c r="G313" s="114"/>
      <c r="H313" s="114"/>
      <c r="I313" s="114"/>
    </row>
    <row r="314" spans="1:9" x14ac:dyDescent="0.25">
      <c r="A314" s="102">
        <v>4225</v>
      </c>
      <c r="B314" s="103"/>
      <c r="C314" s="104"/>
      <c r="D314" s="101" t="s">
        <v>98</v>
      </c>
      <c r="E314" s="114"/>
      <c r="F314" s="114"/>
      <c r="G314" s="114"/>
      <c r="H314" s="114"/>
      <c r="I314" s="114"/>
    </row>
    <row r="315" spans="1:9" x14ac:dyDescent="0.25">
      <c r="A315" s="102">
        <v>4226</v>
      </c>
      <c r="B315" s="103"/>
      <c r="C315" s="104"/>
      <c r="D315" s="101" t="s">
        <v>99</v>
      </c>
      <c r="E315" s="114"/>
      <c r="F315" s="114"/>
      <c r="G315" s="114"/>
      <c r="H315" s="114"/>
      <c r="I315" s="114"/>
    </row>
    <row r="316" spans="1:9" ht="25.5" x14ac:dyDescent="0.25">
      <c r="A316" s="102">
        <v>4227</v>
      </c>
      <c r="B316" s="103"/>
      <c r="C316" s="104"/>
      <c r="D316" s="101" t="s">
        <v>100</v>
      </c>
      <c r="E316" s="114"/>
      <c r="F316" s="114"/>
      <c r="G316" s="114"/>
      <c r="H316" s="114"/>
      <c r="I316" s="114"/>
    </row>
    <row r="317" spans="1:9" ht="25.5" x14ac:dyDescent="0.25">
      <c r="A317" s="42">
        <v>424</v>
      </c>
      <c r="B317" s="43"/>
      <c r="C317" s="44"/>
      <c r="D317" s="45" t="s">
        <v>55</v>
      </c>
      <c r="E317" s="113">
        <f t="shared" ref="E317:I317" si="98">SUM(E318)</f>
        <v>2596.8000000000002</v>
      </c>
      <c r="F317" s="113">
        <f t="shared" si="98"/>
        <v>0</v>
      </c>
      <c r="G317" s="113">
        <f t="shared" si="98"/>
        <v>3950</v>
      </c>
      <c r="H317" s="113">
        <f t="shared" si="98"/>
        <v>4000</v>
      </c>
      <c r="I317" s="113">
        <f t="shared" si="98"/>
        <v>4000</v>
      </c>
    </row>
    <row r="318" spans="1:9" x14ac:dyDescent="0.25">
      <c r="A318" s="102">
        <v>4241</v>
      </c>
      <c r="B318" s="103"/>
      <c r="C318" s="104"/>
      <c r="D318" s="101" t="s">
        <v>101</v>
      </c>
      <c r="E318" s="114">
        <v>2596.8000000000002</v>
      </c>
      <c r="F318" s="114"/>
      <c r="G318" s="114">
        <v>3950</v>
      </c>
      <c r="H318" s="114">
        <v>4000</v>
      </c>
      <c r="I318" s="114">
        <v>4000</v>
      </c>
    </row>
    <row r="319" spans="1:9" x14ac:dyDescent="0.25">
      <c r="A319" s="102"/>
      <c r="B319" s="103"/>
      <c r="C319" s="104"/>
      <c r="D319" s="101"/>
      <c r="E319" s="114"/>
      <c r="F319" s="114"/>
      <c r="G319" s="114"/>
      <c r="H319" s="114"/>
      <c r="I319" s="114"/>
    </row>
    <row r="320" spans="1:9" x14ac:dyDescent="0.25">
      <c r="A320" s="102"/>
      <c r="B320" s="103"/>
      <c r="C320" s="104"/>
      <c r="D320" s="53" t="s">
        <v>102</v>
      </c>
      <c r="E320" s="115">
        <f t="shared" ref="E320:I320" si="99">SUM(E256+E308)</f>
        <v>502211.42999999993</v>
      </c>
      <c r="F320" s="115">
        <f>SUM(F256+F308)</f>
        <v>467317.00999999995</v>
      </c>
      <c r="G320" s="115">
        <f>SUM(G256+G308)</f>
        <v>562950</v>
      </c>
      <c r="H320" s="115">
        <f t="shared" si="99"/>
        <v>570100</v>
      </c>
      <c r="I320" s="115">
        <f t="shared" si="99"/>
        <v>574413</v>
      </c>
    </row>
    <row r="321" spans="1:9" x14ac:dyDescent="0.25">
      <c r="A321" s="102"/>
      <c r="B321" s="103"/>
      <c r="C321" s="104"/>
      <c r="D321" s="101"/>
      <c r="E321" s="8"/>
      <c r="F321" s="8"/>
      <c r="G321" s="8"/>
      <c r="H321" s="8"/>
      <c r="I321" s="8"/>
    </row>
  </sheetData>
  <mergeCells count="43">
    <mergeCell ref="A139:C139"/>
    <mergeCell ref="A210:C210"/>
    <mergeCell ref="A252:C252"/>
    <mergeCell ref="A267:C267"/>
    <mergeCell ref="A253:C253"/>
    <mergeCell ref="A254:C254"/>
    <mergeCell ref="A255:C255"/>
    <mergeCell ref="A256:C256"/>
    <mergeCell ref="A257:C257"/>
    <mergeCell ref="A225:C225"/>
    <mergeCell ref="A154:C154"/>
    <mergeCell ref="A140:C140"/>
    <mergeCell ref="A141:C141"/>
    <mergeCell ref="A142:C142"/>
    <mergeCell ref="A143:C143"/>
    <mergeCell ref="A144:C144"/>
    <mergeCell ref="A68:C68"/>
    <mergeCell ref="A83:C83"/>
    <mergeCell ref="A69:C69"/>
    <mergeCell ref="A70:C70"/>
    <mergeCell ref="A71:C71"/>
    <mergeCell ref="A72:C72"/>
    <mergeCell ref="A73:C73"/>
    <mergeCell ref="A211:C211"/>
    <mergeCell ref="A212:C212"/>
    <mergeCell ref="A213:C213"/>
    <mergeCell ref="A214:C214"/>
    <mergeCell ref="A215:C215"/>
    <mergeCell ref="A20:C20"/>
    <mergeCell ref="A10:C10"/>
    <mergeCell ref="A28:C28"/>
    <mergeCell ref="A33:C33"/>
    <mergeCell ref="A29:C29"/>
    <mergeCell ref="A30:C30"/>
    <mergeCell ref="A31:C31"/>
    <mergeCell ref="A32:C32"/>
    <mergeCell ref="A1:I1"/>
    <mergeCell ref="A3:I3"/>
    <mergeCell ref="A5:C5"/>
    <mergeCell ref="A8:C8"/>
    <mergeCell ref="A9:C9"/>
    <mergeCell ref="A6:C6"/>
    <mergeCell ref="A7:C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SAŽETAK2024</vt:lpstr>
      <vt:lpstr> Račun prihoda i rashoda</vt:lpstr>
      <vt:lpstr>Prihodi i rashodi po izvorima</vt:lpstr>
      <vt:lpstr>Rashodi prema funkcijskoj kl</vt:lpstr>
      <vt:lpstr>Račun financiranja</vt:lpstr>
      <vt:lpstr>Račun financiranja po izvorima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Vratišinec - tajnica</cp:lastModifiedBy>
  <cp:lastPrinted>2023-10-17T10:13:41Z</cp:lastPrinted>
  <dcterms:created xsi:type="dcterms:W3CDTF">2022-08-12T12:51:27Z</dcterms:created>
  <dcterms:modified xsi:type="dcterms:W3CDTF">2024-01-08T08:01:31Z</dcterms:modified>
</cp:coreProperties>
</file>