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List1" sheetId="1" r:id="rId1"/>
    <sheet name="PLAN PRIHODA" sheetId="2" r:id="rId2"/>
    <sheet name="PLAN RASHODA I IZDATAKA" sheetId="3" r:id="rId3"/>
  </sheets>
  <externalReferences>
    <externalReference r:id="rId6"/>
  </externalReferences>
  <definedNames>
    <definedName name="_xlnm.Print_Titles" localSheetId="1">'PLAN PRIHODA'!$1:$1</definedName>
    <definedName name="_xlnm.Print_Titles" localSheetId="2">'PLAN RASHODA I IZDATAKA'!$1:$1</definedName>
    <definedName name="_xlnm.Print_Area" localSheetId="1">'PLAN PRIHODA'!$A$1:$M$20</definedName>
  </definedNames>
  <calcPr fullCalcOnLoad="1"/>
</workbook>
</file>

<file path=xl/sharedStrings.xml><?xml version="1.0" encoding="utf-8"?>
<sst xmlns="http://schemas.openxmlformats.org/spreadsheetml/2006/main" count="127" uniqueCount="104">
  <si>
    <t>PRIHODI POSLOVANJA</t>
  </si>
  <si>
    <t>RASHODI  POSLOVANJA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</si>
  <si>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</si>
  <si>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</si>
  <si>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</si>
  <si>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</si>
  <si>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</si>
  <si>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</si>
  <si>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</si>
  <si>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</si>
  <si>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</si>
  <si>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</si>
  <si>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</si>
  <si>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</si>
  <si>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</si>
  <si>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</si>
  <si>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</si>
  <si>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</si>
  <si>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</si>
  <si>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</si>
  <si>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</si>
  <si>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</si>
  <si>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Ukupno prihodi i primici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</si>
  <si>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</si>
  <si>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</si>
  <si>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</si>
  <si>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</si>
  <si>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</si>
  <si>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</si>
  <si>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</si>
  <si>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</si>
  <si>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</si>
  <si>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</si>
  <si>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</si>
  <si>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</si>
  <si>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</si>
  <si>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</si>
  <si>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</si>
  <si>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</si>
  <si>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</si>
  <si>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</si>
  <si>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</si>
  <si>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</si>
  <si>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</si>
  <si>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</si>
  <si>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</si>
  <si>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</si>
  <si>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</si>
  <si>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</si>
  <si>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</si>
  <si>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</si>
  <si>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</si>
  <si>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</si>
  <si>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</si>
  <si>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</si>
  <si>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</si>
  <si>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</si>
  <si>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</si>
  <si>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</si>
  <si>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</si>
  <si>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</si>
  <si>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</si>
  <si>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</si>
  <si>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</si>
  <si>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</si>
  <si>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</si>
  <si>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</si>
  <si>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</si>
  <si>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</si>
  <si>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</si>
  <si>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A</t>
  </si>
  <si>
    <t>1012A100001 Osnovno školstvo</t>
  </si>
  <si>
    <t>Naknade troškova osobama izvan radnog odnosa</t>
  </si>
  <si>
    <t>Ostali nespomenuti rashodi poslovanja</t>
  </si>
  <si>
    <t>Pristojbe i naknade</t>
  </si>
  <si>
    <t>Računala i računalna oprema</t>
  </si>
  <si>
    <t>OŠ DR. VINKA ŽGANCA VRATIŠINEC</t>
  </si>
  <si>
    <t>Članarine</t>
  </si>
  <si>
    <t>Postrojenje i oprema</t>
  </si>
  <si>
    <t xml:space="preserve">Oprema </t>
  </si>
  <si>
    <t>Knjige</t>
  </si>
  <si>
    <t>OIB: 40508372369, RKP: 16184</t>
  </si>
  <si>
    <t>2022.</t>
  </si>
  <si>
    <t>PLAN ZA 2022. (četvrta razina računskog plana)</t>
  </si>
  <si>
    <t>Ravnateljica škole</t>
  </si>
  <si>
    <t>Maja Lukman Šprajc, prof.</t>
  </si>
  <si>
    <t>REBALNS 2022.</t>
  </si>
  <si>
    <t>REBALANS 2022.</t>
  </si>
  <si>
    <t xml:space="preserve">Naknade građanima </t>
  </si>
  <si>
    <t>ostale naknade građanima</t>
  </si>
  <si>
    <t>Naknade građanima</t>
  </si>
  <si>
    <t>troškovi sudskih postupaka</t>
  </si>
  <si>
    <t>OŠ DR. VINKA ŽGANCA VRATIŠINEC, ŠKOLSKA 4, VARTIŠINEC, 40315 MURSKO SREDIŠĆE</t>
  </si>
  <si>
    <t>RAZLIKA - VIŠAK / MANJAK</t>
  </si>
  <si>
    <t>UKUPAN DONOS VIŠKA/MANJKA IZ PRETHODNE</t>
  </si>
  <si>
    <t>VIŠAK/MANJAK IZ OVE GODINE KOJI ĆE SE RASPOREDITI</t>
  </si>
  <si>
    <t>Prijedlog plana 
za 2021.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</si>
  <si>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</si>
  <si>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</si>
  <si>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</si>
  <si>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</si>
  <si>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</si>
  <si>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 Vratišincu, 21.11.2022.</t>
  </si>
  <si>
    <t>REBALANS FINANCIJSKOG PLANA ZA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</si>
</sst>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1" fontId="22" fillId="49" borderId="24" xfId="0" applyNumberFormat="1" applyFont="1" applyFill="1" applyBorder="1" applyAlignment="1">
      <alignment horizontal="left" wrapText="1"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5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37" fillId="0" borderId="27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left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0" fontId="26" fillId="0" borderId="28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/>
      <protection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1" fontId="22" fillId="0" borderId="45" xfId="0" applyNumberFormat="1" applyFont="1" applyBorder="1" applyAlignment="1">
      <alignment wrapText="1"/>
    </xf>
    <xf numFmtId="0" fontId="26" fillId="35" borderId="46" xfId="0" applyNumberFormat="1" applyFont="1" applyFill="1" applyBorder="1" applyAlignment="1" applyProtection="1">
      <alignment horizontal="center" vertical="center" wrapText="1"/>
      <protection/>
    </xf>
    <xf numFmtId="4" fontId="22" fillId="0" borderId="47" xfId="0" applyNumberFormat="1" applyFont="1" applyBorder="1" applyAlignment="1">
      <alignment/>
    </xf>
    <xf numFmtId="4" fontId="26" fillId="0" borderId="28" xfId="0" applyNumberFormat="1" applyFont="1" applyFill="1" applyBorder="1" applyAlignment="1" applyProtection="1">
      <alignment/>
      <protection/>
    </xf>
    <xf numFmtId="4" fontId="25" fillId="0" borderId="28" xfId="0" applyNumberFormat="1" applyFont="1" applyFill="1" applyBorder="1" applyAlignment="1" applyProtection="1">
      <alignment/>
      <protection/>
    </xf>
    <xf numFmtId="4" fontId="26" fillId="0" borderId="28" xfId="0" applyNumberFormat="1" applyFont="1" applyFill="1" applyBorder="1" applyAlignment="1" applyProtection="1">
      <alignment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/>
    </xf>
    <xf numFmtId="3" fontId="21" fillId="0" borderId="50" xfId="0" applyNumberFormat="1" applyFont="1" applyBorder="1" applyAlignment="1">
      <alignment horizont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6" fillId="7" borderId="19" xfId="0" applyNumberFormat="1" applyFont="1" applyFill="1" applyBorder="1" applyAlignment="1">
      <alignment horizontal="right"/>
    </xf>
    <xf numFmtId="3" fontId="26" fillId="0" borderId="19" xfId="0" applyNumberFormat="1" applyFont="1" applyFill="1" applyBorder="1" applyAlignment="1">
      <alignment horizontal="right"/>
    </xf>
    <xf numFmtId="0" fontId="22" fillId="7" borderId="22" xfId="0" applyFont="1" applyFill="1" applyBorder="1" applyAlignment="1">
      <alignment horizontal="left"/>
    </xf>
    <xf numFmtId="3" fontId="26" fillId="0" borderId="19" xfId="0" applyNumberFormat="1" applyFont="1" applyBorder="1" applyAlignment="1">
      <alignment horizontal="right"/>
    </xf>
    <xf numFmtId="0" fontId="26" fillId="0" borderId="22" xfId="0" applyFont="1" applyBorder="1" applyAlignment="1" quotePrefix="1">
      <alignment horizontal="left" wrapText="1"/>
    </xf>
    <xf numFmtId="0" fontId="26" fillId="0" borderId="21" xfId="0" applyFont="1" applyBorder="1" applyAlignment="1" quotePrefix="1">
      <alignment horizontal="left" wrapText="1"/>
    </xf>
    <xf numFmtId="0" fontId="26" fillId="0" borderId="21" xfId="0" applyFont="1" applyBorder="1" applyAlignment="1" quotePrefix="1">
      <alignment horizontal="center" wrapText="1"/>
    </xf>
    <xf numFmtId="0" fontId="26" fillId="0" borderId="21" xfId="0" applyNumberFormat="1" applyFont="1" applyFill="1" applyBorder="1" applyAlignment="1" applyProtection="1" quotePrefix="1">
      <alignment horizontal="left"/>
      <protection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0" fontId="26" fillId="50" borderId="19" xfId="0" applyNumberFormat="1" applyFont="1" applyFill="1" applyBorder="1" applyAlignment="1" applyProtection="1">
      <alignment horizontal="center" vertical="center" wrapText="1"/>
      <protection/>
    </xf>
    <xf numFmtId="1" fontId="22" fillId="50" borderId="45" xfId="0" applyNumberFormat="1" applyFont="1" applyFill="1" applyBorder="1" applyAlignment="1">
      <alignment wrapText="1"/>
    </xf>
    <xf numFmtId="1" fontId="22" fillId="50" borderId="45" xfId="0" applyNumberFormat="1" applyFont="1" applyFill="1" applyBorder="1" applyAlignment="1">
      <alignment horizontal="center" wrapText="1"/>
    </xf>
    <xf numFmtId="3" fontId="21" fillId="20" borderId="35" xfId="0" applyNumberFormat="1" applyFont="1" applyFill="1" applyBorder="1" applyAlignment="1">
      <alignment/>
    </xf>
    <xf numFmtId="3" fontId="21" fillId="20" borderId="36" xfId="0" applyNumberFormat="1" applyFont="1" applyFill="1" applyBorder="1" applyAlignment="1">
      <alignment/>
    </xf>
    <xf numFmtId="3" fontId="21" fillId="20" borderId="32" xfId="0" applyNumberFormat="1" applyFont="1" applyFill="1" applyBorder="1" applyAlignment="1">
      <alignment horizontal="center" vertical="center" wrapText="1"/>
    </xf>
    <xf numFmtId="3" fontId="21" fillId="20" borderId="51" xfId="0" applyNumberFormat="1" applyFont="1" applyFill="1" applyBorder="1" applyAlignment="1">
      <alignment horizontal="center" vertical="center" wrapText="1"/>
    </xf>
    <xf numFmtId="4" fontId="25" fillId="20" borderId="28" xfId="0" applyNumberFormat="1" applyFont="1" applyFill="1" applyBorder="1" applyAlignment="1" applyProtection="1">
      <alignment/>
      <protection/>
    </xf>
    <xf numFmtId="0" fontId="21" fillId="7" borderId="21" xfId="0" applyNumberFormat="1" applyFont="1" applyFill="1" applyBorder="1" applyAlignment="1" applyProtection="1">
      <alignment/>
      <protection/>
    </xf>
    <xf numFmtId="4" fontId="25" fillId="51" borderId="28" xfId="0" applyNumberFormat="1" applyFont="1" applyFill="1" applyBorder="1" applyAlignment="1" applyProtection="1">
      <alignment/>
      <protection/>
    </xf>
    <xf numFmtId="3" fontId="26" fillId="7" borderId="19" xfId="0" applyNumberFormat="1" applyFont="1" applyFill="1" applyBorder="1" applyAlignment="1" applyProtection="1">
      <alignment horizontal="right" wrapText="1"/>
      <protection/>
    </xf>
    <xf numFmtId="3" fontId="26" fillId="52" borderId="22" xfId="0" applyNumberFormat="1" applyFont="1" applyFill="1" applyBorder="1" applyAlignment="1" quotePrefix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22" fillId="7" borderId="22" xfId="0" applyNumberFormat="1" applyFont="1" applyFill="1" applyBorder="1" applyAlignment="1" applyProtection="1" quotePrefix="1">
      <alignment horizontal="left" wrapText="1"/>
      <protection/>
    </xf>
    <xf numFmtId="0" fontId="21" fillId="7" borderId="2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67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2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quotePrefix="1">
      <alignment horizontal="left"/>
    </xf>
    <xf numFmtId="0" fontId="22" fillId="0" borderId="21" xfId="0" applyFont="1" applyFill="1" applyBorder="1" applyAlignment="1" quotePrefix="1">
      <alignment horizontal="left"/>
    </xf>
    <xf numFmtId="0" fontId="22" fillId="0" borderId="52" xfId="0" applyFont="1" applyFill="1" applyBorder="1" applyAlignment="1" quotePrefix="1">
      <alignment horizontal="left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52" borderId="22" xfId="0" applyNumberFormat="1" applyFont="1" applyFill="1" applyBorder="1" applyAlignment="1" applyProtection="1">
      <alignment horizontal="left" wrapText="1"/>
      <protection/>
    </xf>
    <xf numFmtId="0" fontId="26" fillId="52" borderId="21" xfId="0" applyNumberFormat="1" applyFont="1" applyFill="1" applyBorder="1" applyAlignment="1" applyProtection="1">
      <alignment horizontal="left" wrapText="1"/>
      <protection/>
    </xf>
    <xf numFmtId="0" fontId="26" fillId="52" borderId="52" xfId="0" applyNumberFormat="1" applyFont="1" applyFill="1" applyBorder="1" applyAlignment="1" applyProtection="1">
      <alignment horizontal="left" wrapText="1"/>
      <protection/>
    </xf>
    <xf numFmtId="0" fontId="26" fillId="7" borderId="22" xfId="0" applyNumberFormat="1" applyFont="1" applyFill="1" applyBorder="1" applyAlignment="1" applyProtection="1">
      <alignment horizontal="left" wrapText="1"/>
      <protection/>
    </xf>
    <xf numFmtId="0" fontId="26" fillId="7" borderId="21" xfId="0" applyNumberFormat="1" applyFont="1" applyFill="1" applyBorder="1" applyAlignment="1" applyProtection="1">
      <alignment horizontal="left" wrapText="1"/>
      <protection/>
    </xf>
    <xf numFmtId="0" fontId="26" fillId="7" borderId="52" xfId="0" applyNumberFormat="1" applyFont="1" applyFill="1" applyBorder="1" applyAlignment="1" applyProtection="1">
      <alignment horizontal="left" wrapText="1"/>
      <protection/>
    </xf>
    <xf numFmtId="0" fontId="27" fillId="0" borderId="25" xfId="0" applyNumberFormat="1" applyFont="1" applyFill="1" applyBorder="1" applyAlignment="1" applyProtection="1" quotePrefix="1">
      <alignment horizontal="left" wrapText="1"/>
      <protection/>
    </xf>
    <xf numFmtId="0" fontId="34" fillId="0" borderId="25" xfId="0" applyNumberFormat="1" applyFont="1" applyFill="1" applyBorder="1" applyAlignment="1" applyProtection="1">
      <alignment wrapText="1"/>
      <protection/>
    </xf>
    <xf numFmtId="0" fontId="35" fillId="0" borderId="45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4" fontId="22" fillId="0" borderId="54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239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&#352;%20V.%20&#381;.%20-%20tajnica\Desktop\TAJA\financijski%20planovi%20i%20periodi&#269;ni\plan%20i%20obra&#269;uni%202021\Financijski%20plan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DIO"/>
      <sheetName val="PLAN PRIHODA"/>
      <sheetName val="PLAN RASHODA I IZDATAKA"/>
    </sheetNames>
    <sheetDataSet>
      <sheetData sheetId="1">
        <row r="16">
          <cell r="K16">
            <v>0</v>
          </cell>
        </row>
      </sheetData>
      <sheetData sheetId="2">
        <row r="91">
          <cell r="C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9" sqref="A19:F19"/>
    </sheetView>
  </sheetViews>
  <sheetFormatPr defaultColWidth="9.140625" defaultRowHeight="12.75"/>
  <cols>
    <col min="1" max="2" width="4.28125" style="3" customWidth="1"/>
    <col min="3" max="3" width="5.57421875" style="3" customWidth="1"/>
    <col min="4" max="4" width="5.28125" style="53" customWidth="1"/>
    <col min="5" max="5" width="43.421875" style="3" customWidth="1"/>
    <col min="6" max="6" width="19.7109375" style="3" customWidth="1"/>
  </cols>
  <sheetData>
    <row r="1" spans="1:6" ht="12.75">
      <c r="A1" s="143" t="s">
        <v>92</v>
      </c>
      <c r="B1" s="144"/>
      <c r="C1" s="144"/>
      <c r="D1" s="144"/>
      <c r="E1" s="144"/>
      <c r="F1" s="144"/>
    </row>
    <row r="2" spans="1:6" ht="12.75">
      <c r="A2" s="143" t="s">
        <v>81</v>
      </c>
      <c r="B2" s="144"/>
      <c r="C2" s="144"/>
      <c r="D2" s="144"/>
      <c r="E2" s="144"/>
      <c r="F2" s="144"/>
    </row>
    <row r="3" spans="1:6" ht="12.75">
      <c r="A3" s="145" t="s">
        <v>102</v>
      </c>
      <c r="B3" s="145"/>
      <c r="C3" s="145"/>
      <c r="D3" s="145"/>
      <c r="E3" s="145"/>
      <c r="F3" s="145"/>
    </row>
    <row r="4" spans="1:6" ht="18">
      <c r="A4" s="146" t="s">
        <v>103</v>
      </c>
      <c r="B4" s="146"/>
      <c r="C4" s="146"/>
      <c r="D4" s="146"/>
      <c r="E4" s="146"/>
      <c r="F4" s="146"/>
    </row>
    <row r="5" spans="1:6" ht="18">
      <c r="A5" s="146" t="s">
        <v>17</v>
      </c>
      <c r="B5" s="146"/>
      <c r="C5" s="146"/>
      <c r="D5" s="146"/>
      <c r="E5" s="146"/>
      <c r="F5" s="146"/>
    </row>
    <row r="6" spans="1:5" ht="18" customHeight="1">
      <c r="A6" s="46"/>
      <c r="B6" s="47"/>
      <c r="C6" s="47"/>
      <c r="D6" s="47"/>
      <c r="E6" s="47"/>
    </row>
    <row r="7" spans="1:6" ht="18" customHeight="1">
      <c r="A7" s="48"/>
      <c r="B7" s="49"/>
      <c r="C7" s="49"/>
      <c r="D7" s="50"/>
      <c r="E7" s="51"/>
      <c r="F7" s="52" t="s">
        <v>86</v>
      </c>
    </row>
    <row r="8" spans="1:6" ht="12.75">
      <c r="A8" s="149" t="s">
        <v>18</v>
      </c>
      <c r="B8" s="138"/>
      <c r="C8" s="138"/>
      <c r="D8" s="138"/>
      <c r="E8" s="150"/>
      <c r="F8" s="111">
        <f>SUM(F9:F10)</f>
        <v>4170739</v>
      </c>
    </row>
    <row r="9" spans="1:6" ht="12.75">
      <c r="A9" s="135" t="s">
        <v>0</v>
      </c>
      <c r="B9" s="136"/>
      <c r="C9" s="136"/>
      <c r="D9" s="136"/>
      <c r="E9" s="148"/>
      <c r="F9" s="112">
        <v>4170739</v>
      </c>
    </row>
    <row r="10" spans="1:6" ht="12.75" customHeight="1">
      <c r="A10" s="151" t="s">
        <v>20</v>
      </c>
      <c r="B10" s="152"/>
      <c r="C10" s="152"/>
      <c r="D10" s="152"/>
      <c r="E10" s="153"/>
      <c r="F10" s="112">
        <v>0</v>
      </c>
    </row>
    <row r="11" spans="1:6" ht="12.75" customHeight="1">
      <c r="A11" s="113" t="s">
        <v>19</v>
      </c>
      <c r="B11" s="130"/>
      <c r="C11" s="130"/>
      <c r="D11" s="130"/>
      <c r="E11" s="130"/>
      <c r="F11" s="111">
        <f>SUM(F12:F13)</f>
        <v>4208799</v>
      </c>
    </row>
    <row r="12" spans="1:6" ht="12.75">
      <c r="A12" s="142" t="s">
        <v>1</v>
      </c>
      <c r="B12" s="136"/>
      <c r="C12" s="136"/>
      <c r="D12" s="136"/>
      <c r="E12" s="136"/>
      <c r="F12" s="112">
        <v>4202799</v>
      </c>
    </row>
    <row r="13" spans="1:6" ht="12.75">
      <c r="A13" s="147" t="s">
        <v>21</v>
      </c>
      <c r="B13" s="148"/>
      <c r="C13" s="148"/>
      <c r="D13" s="148"/>
      <c r="E13" s="148"/>
      <c r="F13" s="114">
        <v>6000</v>
      </c>
    </row>
    <row r="14" spans="1:6" ht="12.75" customHeight="1">
      <c r="A14" s="137" t="s">
        <v>93</v>
      </c>
      <c r="B14" s="138"/>
      <c r="C14" s="138"/>
      <c r="D14" s="138"/>
      <c r="E14" s="138"/>
      <c r="F14" s="132">
        <f>+F8-F11</f>
        <v>-38060</v>
      </c>
    </row>
    <row r="15" spans="1:6" ht="12.75">
      <c r="A15" s="156"/>
      <c r="B15" s="140"/>
      <c r="C15" s="140"/>
      <c r="D15" s="140"/>
      <c r="E15" s="140"/>
      <c r="F15" s="141"/>
    </row>
    <row r="16" spans="1:6" ht="12.75" customHeight="1">
      <c r="A16" s="115"/>
      <c r="B16" s="116"/>
      <c r="C16" s="116"/>
      <c r="D16" s="117"/>
      <c r="E16" s="118"/>
      <c r="F16" s="52"/>
    </row>
    <row r="17" spans="1:6" ht="12.75">
      <c r="A17" s="157" t="s">
        <v>94</v>
      </c>
      <c r="B17" s="158"/>
      <c r="C17" s="158"/>
      <c r="D17" s="158"/>
      <c r="E17" s="159"/>
      <c r="F17" s="133"/>
    </row>
    <row r="18" spans="1:6" ht="12.75">
      <c r="A18" s="160" t="s">
        <v>95</v>
      </c>
      <c r="B18" s="161"/>
      <c r="C18" s="161"/>
      <c r="D18" s="161"/>
      <c r="E18" s="162"/>
      <c r="F18" s="133">
        <v>38060</v>
      </c>
    </row>
    <row r="19" spans="1:6" ht="12.75" customHeight="1">
      <c r="A19" s="139"/>
      <c r="B19" s="140"/>
      <c r="C19" s="140"/>
      <c r="D19" s="140"/>
      <c r="E19" s="140"/>
      <c r="F19" s="141"/>
    </row>
    <row r="20" spans="1:6" ht="12.75" customHeight="1">
      <c r="A20" s="115"/>
      <c r="B20" s="116"/>
      <c r="C20" s="116"/>
      <c r="D20" s="117"/>
      <c r="E20" s="118"/>
      <c r="F20" s="52" t="s">
        <v>96</v>
      </c>
    </row>
    <row r="21" spans="1:6" ht="12.75">
      <c r="A21" s="135" t="s">
        <v>97</v>
      </c>
      <c r="B21" s="136"/>
      <c r="C21" s="136"/>
      <c r="D21" s="136"/>
      <c r="E21" s="136"/>
      <c r="F21" s="114">
        <f>SUM('[1]PLAN PRIHODA'!K16)</f>
        <v>0</v>
      </c>
    </row>
    <row r="22" spans="1:6" ht="12.75">
      <c r="A22" s="135" t="s">
        <v>98</v>
      </c>
      <c r="B22" s="136"/>
      <c r="C22" s="136"/>
      <c r="D22" s="136"/>
      <c r="E22" s="136"/>
      <c r="F22" s="114">
        <f>SUM('[1]PLAN RASHODA I IZDATAKA'!C91)</f>
        <v>0</v>
      </c>
    </row>
    <row r="23" spans="1:6" ht="12.75" customHeight="1">
      <c r="A23" s="137" t="s">
        <v>99</v>
      </c>
      <c r="B23" s="138"/>
      <c r="C23" s="138"/>
      <c r="D23" s="138"/>
      <c r="E23" s="138"/>
      <c r="F23" s="111">
        <f>F21-F22</f>
        <v>0</v>
      </c>
    </row>
    <row r="24" spans="1:6" ht="12.75" customHeight="1">
      <c r="A24" s="139"/>
      <c r="B24" s="140"/>
      <c r="C24" s="140"/>
      <c r="D24" s="140"/>
      <c r="E24" s="140"/>
      <c r="F24" s="141"/>
    </row>
    <row r="25" spans="1:6" ht="12.75" customHeight="1">
      <c r="A25" s="142" t="s">
        <v>100</v>
      </c>
      <c r="B25" s="136"/>
      <c r="C25" s="136"/>
      <c r="D25" s="136"/>
      <c r="E25" s="136"/>
      <c r="F25" s="114">
        <f>IF((F14+F18+F23)&lt;&gt;0,"NESLAGANJE ZBROJA",(F14+F18+F23))</f>
        <v>0</v>
      </c>
    </row>
    <row r="26" spans="1:6" ht="18">
      <c r="A26" s="134"/>
      <c r="B26" s="47"/>
      <c r="C26" s="47"/>
      <c r="D26" s="47"/>
      <c r="E26" s="47"/>
      <c r="F26" s="41"/>
    </row>
    <row r="27" spans="1:6" ht="12.75" customHeight="1">
      <c r="A27" s="154" t="s">
        <v>101</v>
      </c>
      <c r="B27" s="155"/>
      <c r="C27" s="155"/>
      <c r="D27" s="155"/>
      <c r="E27" s="155"/>
      <c r="F27" s="155"/>
    </row>
    <row r="28" ht="12.75">
      <c r="E28" s="59"/>
    </row>
    <row r="29" ht="13.5" customHeight="1"/>
    <row r="30" ht="12.75">
      <c r="F30" s="3" t="s">
        <v>84</v>
      </c>
    </row>
    <row r="31" ht="12.75">
      <c r="F31" s="3" t="s">
        <v>85</v>
      </c>
    </row>
    <row r="32" ht="12.75">
      <c r="F32" s="36"/>
    </row>
    <row r="33" ht="12.75">
      <c r="F33" s="36"/>
    </row>
    <row r="34" spans="5:6" ht="12.75">
      <c r="E34" s="60"/>
      <c r="F34" s="38"/>
    </row>
    <row r="35" spans="5:6" ht="12.75">
      <c r="E35" s="60"/>
      <c r="F35" s="36"/>
    </row>
    <row r="36" spans="5:6" ht="12.75">
      <c r="E36" s="60"/>
      <c r="F36" s="36"/>
    </row>
    <row r="37" spans="5:6" ht="12.75">
      <c r="E37" s="60"/>
      <c r="F37" s="36"/>
    </row>
    <row r="38" spans="5:6" ht="12.75">
      <c r="E38" s="60"/>
      <c r="F38" s="36"/>
    </row>
    <row r="39" ht="12.75">
      <c r="E39" s="60"/>
    </row>
    <row r="44" ht="12.75">
      <c r="F44" s="36"/>
    </row>
    <row r="45" ht="12.75">
      <c r="F45" s="36"/>
    </row>
    <row r="46" ht="12.75">
      <c r="F46" s="36"/>
    </row>
  </sheetData>
  <sheetProtection/>
  <mergeCells count="21">
    <mergeCell ref="A27:F27"/>
    <mergeCell ref="A14:E14"/>
    <mergeCell ref="A15:F15"/>
    <mergeCell ref="A17:E17"/>
    <mergeCell ref="A18:E18"/>
    <mergeCell ref="A13:E13"/>
    <mergeCell ref="A5:F5"/>
    <mergeCell ref="A8:E8"/>
    <mergeCell ref="A9:E9"/>
    <mergeCell ref="A10:E10"/>
    <mergeCell ref="A12:E12"/>
    <mergeCell ref="A22:E22"/>
    <mergeCell ref="A23:E23"/>
    <mergeCell ref="A24:F24"/>
    <mergeCell ref="A25:E25"/>
    <mergeCell ref="A1:F1"/>
    <mergeCell ref="A2:F2"/>
    <mergeCell ref="A3:F3"/>
    <mergeCell ref="A4:F4"/>
    <mergeCell ref="A21:E21"/>
    <mergeCell ref="A19:F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16.00390625" style="12" customWidth="1"/>
    <col min="2" max="5" width="13.28125" style="12" customWidth="1"/>
    <col min="6" max="7" width="13.28125" style="42" customWidth="1"/>
    <col min="8" max="13" width="13.28125" style="3" customWidth="1"/>
    <col min="14" max="16384" width="11.421875" style="3" customWidth="1"/>
  </cols>
  <sheetData>
    <row r="1" spans="1:13" ht="42" customHeight="1">
      <c r="A1" s="146" t="s">
        <v>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="1" customFormat="1" ht="13.5" thickBot="1">
      <c r="A2" s="9"/>
    </row>
    <row r="3" spans="1:13" s="1" customFormat="1" ht="26.25" customHeight="1" thickBot="1">
      <c r="A3" s="57" t="s">
        <v>2</v>
      </c>
      <c r="B3" s="165" t="s">
        <v>82</v>
      </c>
      <c r="C3" s="166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1" customFormat="1" ht="51.75" thickBot="1">
      <c r="A4" s="58" t="s">
        <v>25</v>
      </c>
      <c r="B4" s="96" t="s">
        <v>28</v>
      </c>
      <c r="C4" s="124" t="s">
        <v>87</v>
      </c>
      <c r="D4" s="96" t="s">
        <v>29</v>
      </c>
      <c r="E4" s="124" t="s">
        <v>87</v>
      </c>
      <c r="F4" s="96" t="s">
        <v>30</v>
      </c>
      <c r="G4" s="124" t="s">
        <v>87</v>
      </c>
      <c r="H4" s="96" t="s">
        <v>31</v>
      </c>
      <c r="I4" s="124" t="s">
        <v>87</v>
      </c>
      <c r="J4" s="96" t="s">
        <v>32</v>
      </c>
      <c r="K4" s="124" t="s">
        <v>87</v>
      </c>
      <c r="L4" s="96" t="s">
        <v>33</v>
      </c>
      <c r="M4" s="124" t="s">
        <v>87</v>
      </c>
    </row>
    <row r="5" spans="1:13" s="1" customFormat="1" ht="12.75" customHeight="1">
      <c r="A5" s="77">
        <v>6331</v>
      </c>
      <c r="B5" s="78"/>
      <c r="C5" s="78"/>
      <c r="D5" s="79"/>
      <c r="E5" s="79"/>
      <c r="F5" s="80"/>
      <c r="G5" s="80"/>
      <c r="H5" s="81"/>
      <c r="I5" s="81"/>
      <c r="J5" s="81"/>
      <c r="K5" s="82"/>
      <c r="L5" s="82">
        <v>15000</v>
      </c>
      <c r="M5" s="127">
        <v>43315</v>
      </c>
    </row>
    <row r="6" spans="1:13" s="1" customFormat="1" ht="12.75" customHeight="1">
      <c r="A6" s="104">
        <v>6361</v>
      </c>
      <c r="B6" s="105"/>
      <c r="C6" s="105"/>
      <c r="D6" s="106"/>
      <c r="E6" s="106"/>
      <c r="F6" s="107"/>
      <c r="G6" s="107"/>
      <c r="H6" s="108"/>
      <c r="I6" s="108"/>
      <c r="J6" s="108"/>
      <c r="K6" s="109"/>
      <c r="L6" s="109">
        <f>3250000+250000</f>
        <v>3500000</v>
      </c>
      <c r="M6" s="128">
        <v>3735000</v>
      </c>
    </row>
    <row r="7" spans="1:13" s="1" customFormat="1" ht="12.75">
      <c r="A7" s="83">
        <v>6526</v>
      </c>
      <c r="B7" s="84"/>
      <c r="C7" s="84"/>
      <c r="D7" s="85"/>
      <c r="E7" s="85"/>
      <c r="F7" s="85">
        <v>140000</v>
      </c>
      <c r="G7" s="125">
        <v>153500</v>
      </c>
      <c r="H7" s="85"/>
      <c r="I7" s="85"/>
      <c r="J7" s="85"/>
      <c r="K7" s="86"/>
      <c r="L7" s="86"/>
      <c r="M7" s="86"/>
    </row>
    <row r="8" spans="1:13" s="1" customFormat="1" ht="12.75">
      <c r="A8" s="83">
        <v>6615</v>
      </c>
      <c r="B8" s="84"/>
      <c r="C8" s="84"/>
      <c r="D8" s="85">
        <v>4200</v>
      </c>
      <c r="E8" s="125">
        <v>5470</v>
      </c>
      <c r="F8" s="85"/>
      <c r="G8" s="85"/>
      <c r="H8" s="85"/>
      <c r="I8" s="85"/>
      <c r="J8" s="85"/>
      <c r="K8" s="86"/>
      <c r="L8" s="86"/>
      <c r="M8" s="86"/>
    </row>
    <row r="9" spans="1:13" s="1" customFormat="1" ht="12.75">
      <c r="A9" s="83">
        <v>6631</v>
      </c>
      <c r="B9" s="84"/>
      <c r="C9" s="84"/>
      <c r="D9" s="85"/>
      <c r="E9" s="85"/>
      <c r="F9" s="85"/>
      <c r="G9" s="85"/>
      <c r="H9" s="85"/>
      <c r="I9" s="85"/>
      <c r="J9" s="85"/>
      <c r="K9" s="86"/>
      <c r="L9" s="86"/>
      <c r="M9" s="86"/>
    </row>
    <row r="10" spans="1:13" s="1" customFormat="1" ht="12.75">
      <c r="A10" s="83">
        <v>6711</v>
      </c>
      <c r="B10" s="84">
        <v>9600</v>
      </c>
      <c r="C10" s="84">
        <v>9600</v>
      </c>
      <c r="D10" s="85"/>
      <c r="E10" s="85"/>
      <c r="F10" s="85"/>
      <c r="G10" s="85"/>
      <c r="H10" s="85">
        <f>305000-9600</f>
        <v>295400</v>
      </c>
      <c r="I10" s="125">
        <v>210000</v>
      </c>
      <c r="J10" s="85"/>
      <c r="K10" s="86"/>
      <c r="L10" s="86"/>
      <c r="M10" s="86"/>
    </row>
    <row r="11" spans="1:13" s="1" customFormat="1" ht="12.75">
      <c r="A11" s="83">
        <v>6381</v>
      </c>
      <c r="B11" s="84"/>
      <c r="C11" s="84"/>
      <c r="D11" s="85"/>
      <c r="E11" s="85"/>
      <c r="F11" s="85"/>
      <c r="G11" s="85"/>
      <c r="H11" s="85"/>
      <c r="I11" s="85"/>
      <c r="J11" s="85">
        <v>13000</v>
      </c>
      <c r="K11" s="126">
        <v>13854</v>
      </c>
      <c r="L11" s="86"/>
      <c r="M11" s="86"/>
    </row>
    <row r="12" spans="1:13" s="1" customFormat="1" ht="12.75">
      <c r="A12" s="83">
        <v>9221</v>
      </c>
      <c r="B12" s="84"/>
      <c r="C12" s="84"/>
      <c r="D12" s="85"/>
      <c r="E12" s="85"/>
      <c r="F12" s="85"/>
      <c r="G12" s="85"/>
      <c r="H12" s="85"/>
      <c r="I12" s="85"/>
      <c r="J12" s="85"/>
      <c r="K12" s="86"/>
      <c r="L12" s="86"/>
      <c r="M12" s="86"/>
    </row>
    <row r="13" spans="1:13" s="1" customFormat="1" ht="12.75">
      <c r="A13" s="91"/>
      <c r="B13" s="92"/>
      <c r="C13" s="92"/>
      <c r="D13" s="93"/>
      <c r="E13" s="93"/>
      <c r="F13" s="93"/>
      <c r="G13" s="93"/>
      <c r="H13" s="93"/>
      <c r="I13" s="93"/>
      <c r="J13" s="93"/>
      <c r="K13" s="94"/>
      <c r="L13" s="94"/>
      <c r="M13" s="94"/>
    </row>
    <row r="14" spans="1:13" s="1" customFormat="1" ht="12.75">
      <c r="A14" s="91"/>
      <c r="B14" s="92"/>
      <c r="C14" s="92"/>
      <c r="D14" s="93"/>
      <c r="E14" s="93"/>
      <c r="F14" s="93"/>
      <c r="G14" s="93"/>
      <c r="H14" s="93"/>
      <c r="I14" s="93"/>
      <c r="J14" s="93"/>
      <c r="K14" s="94"/>
      <c r="L14" s="94"/>
      <c r="M14" s="94"/>
    </row>
    <row r="15" spans="1:13" s="1" customFormat="1" ht="13.5" thickBot="1">
      <c r="A15" s="87"/>
      <c r="B15" s="88"/>
      <c r="C15" s="88"/>
      <c r="D15" s="89"/>
      <c r="E15" s="89"/>
      <c r="F15" s="89"/>
      <c r="G15" s="89"/>
      <c r="H15" s="89"/>
      <c r="I15" s="89"/>
      <c r="J15" s="89"/>
      <c r="K15" s="90"/>
      <c r="L15" s="90"/>
      <c r="M15" s="90"/>
    </row>
    <row r="16" spans="1:13" s="1" customFormat="1" ht="30" customHeight="1" thickBot="1">
      <c r="A16" s="10" t="s">
        <v>3</v>
      </c>
      <c r="B16" s="97">
        <f aca="true" t="shared" si="0" ref="B16:M16">SUM(B5:B15)</f>
        <v>9600</v>
      </c>
      <c r="C16" s="97">
        <f t="shared" si="0"/>
        <v>9600</v>
      </c>
      <c r="D16" s="97">
        <f t="shared" si="0"/>
        <v>4200</v>
      </c>
      <c r="E16" s="97">
        <f t="shared" si="0"/>
        <v>5470</v>
      </c>
      <c r="F16" s="97">
        <f t="shared" si="0"/>
        <v>140000</v>
      </c>
      <c r="G16" s="97">
        <f t="shared" si="0"/>
        <v>153500</v>
      </c>
      <c r="H16" s="97">
        <f t="shared" si="0"/>
        <v>295400</v>
      </c>
      <c r="I16" s="97">
        <f t="shared" si="0"/>
        <v>210000</v>
      </c>
      <c r="J16" s="97">
        <f t="shared" si="0"/>
        <v>13000</v>
      </c>
      <c r="K16" s="97">
        <f t="shared" si="0"/>
        <v>13854</v>
      </c>
      <c r="L16" s="97">
        <f t="shared" si="0"/>
        <v>3515000</v>
      </c>
      <c r="M16" s="97">
        <f t="shared" si="0"/>
        <v>3778315</v>
      </c>
    </row>
    <row r="17" spans="1:13" s="1" customFormat="1" ht="28.5" customHeight="1" thickBot="1" thickTop="1">
      <c r="A17" s="95" t="s">
        <v>22</v>
      </c>
      <c r="B17" s="168">
        <f>B16+D16+F16+H16+J16+L16</f>
        <v>3977200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</row>
    <row r="18" spans="1:13" s="1" customFormat="1" ht="28.5" customHeight="1" thickBot="1" thickTop="1">
      <c r="A18" s="123" t="s">
        <v>87</v>
      </c>
      <c r="B18" s="168">
        <f>C16+E16+G16+I16+K16+M16</f>
        <v>4170739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</row>
    <row r="19" spans="1:13" ht="12.7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9" ht="13.5" customHeight="1">
      <c r="A20" s="6"/>
      <c r="B20" s="6"/>
      <c r="C20" s="6"/>
      <c r="D20" s="6"/>
      <c r="E20" s="6"/>
      <c r="F20" s="7"/>
      <c r="G20" s="7"/>
      <c r="H20" s="11"/>
      <c r="I20" s="11"/>
    </row>
    <row r="21" spans="4:9" ht="22.5" customHeight="1">
      <c r="D21" s="15"/>
      <c r="E21" s="15"/>
      <c r="F21" s="19"/>
      <c r="G21" s="19"/>
      <c r="H21" s="24"/>
      <c r="I21" s="24"/>
    </row>
    <row r="22" spans="6:9" ht="13.5" customHeight="1">
      <c r="F22" s="20"/>
      <c r="G22" s="20"/>
      <c r="H22" s="23"/>
      <c r="I22" s="23"/>
    </row>
    <row r="23" spans="6:9" ht="13.5" customHeight="1">
      <c r="F23" s="13"/>
      <c r="G23" s="13"/>
      <c r="H23" s="14"/>
      <c r="I23" s="14"/>
    </row>
    <row r="24" spans="6:9" ht="13.5" customHeight="1">
      <c r="F24" s="20"/>
      <c r="G24" s="20"/>
      <c r="H24" s="18"/>
      <c r="I24" s="18"/>
    </row>
    <row r="25" spans="6:9" ht="13.5" customHeight="1">
      <c r="F25" s="13"/>
      <c r="G25" s="13"/>
      <c r="H25" s="14"/>
      <c r="I25" s="14"/>
    </row>
    <row r="26" spans="6:9" ht="13.5" customHeight="1">
      <c r="F26" s="13"/>
      <c r="G26" s="13"/>
      <c r="H26" s="14"/>
      <c r="I26" s="14"/>
    </row>
    <row r="27" spans="1:9" ht="13.5" customHeight="1">
      <c r="A27" s="15"/>
      <c r="F27" s="26"/>
      <c r="G27" s="26"/>
      <c r="H27" s="24"/>
      <c r="I27" s="24"/>
    </row>
    <row r="28" spans="2:9" ht="13.5" customHeight="1">
      <c r="B28" s="15"/>
      <c r="C28" s="15"/>
      <c r="D28" s="15"/>
      <c r="E28" s="15"/>
      <c r="F28" s="27"/>
      <c r="G28" s="27"/>
      <c r="H28" s="24"/>
      <c r="I28" s="24"/>
    </row>
    <row r="29" spans="2:9" ht="13.5" customHeight="1">
      <c r="B29" s="15"/>
      <c r="C29" s="15"/>
      <c r="D29" s="15"/>
      <c r="E29" s="15"/>
      <c r="F29" s="27"/>
      <c r="G29" s="27"/>
      <c r="H29" s="16"/>
      <c r="I29" s="16"/>
    </row>
    <row r="30" spans="2:9" ht="12.75">
      <c r="B30" s="15"/>
      <c r="C30" s="15"/>
      <c r="D30" s="15"/>
      <c r="E30" s="15"/>
      <c r="F30" s="20"/>
      <c r="G30" s="20"/>
      <c r="H30" s="21"/>
      <c r="I30" s="21"/>
    </row>
    <row r="31" spans="6:9" ht="12.75">
      <c r="F31" s="13"/>
      <c r="G31" s="13"/>
      <c r="H31" s="14"/>
      <c r="I31" s="14"/>
    </row>
    <row r="32" spans="2:9" ht="12.75">
      <c r="B32" s="15"/>
      <c r="C32" s="15"/>
      <c r="F32" s="13"/>
      <c r="G32" s="13"/>
      <c r="H32" s="24"/>
      <c r="I32" s="24"/>
    </row>
    <row r="33" spans="4:9" ht="12.75">
      <c r="D33" s="15"/>
      <c r="E33" s="15"/>
      <c r="F33" s="13"/>
      <c r="G33" s="13"/>
      <c r="H33" s="16"/>
      <c r="I33" s="16"/>
    </row>
    <row r="34" spans="4:9" ht="12.75">
      <c r="D34" s="15"/>
      <c r="E34" s="15"/>
      <c r="F34" s="20"/>
      <c r="G34" s="20"/>
      <c r="H34" s="18"/>
      <c r="I34" s="18"/>
    </row>
    <row r="35" spans="6:9" ht="12.75">
      <c r="F35" s="13"/>
      <c r="G35" s="13"/>
      <c r="H35" s="14"/>
      <c r="I35" s="14"/>
    </row>
    <row r="36" spans="6:9" ht="12.75">
      <c r="F36" s="13"/>
      <c r="G36" s="13"/>
      <c r="H36" s="14"/>
      <c r="I36" s="14"/>
    </row>
    <row r="37" spans="6:9" ht="12.75">
      <c r="F37" s="28"/>
      <c r="G37" s="28"/>
      <c r="H37" s="29"/>
      <c r="I37" s="29"/>
    </row>
    <row r="38" spans="6:9" ht="12.75">
      <c r="F38" s="13"/>
      <c r="G38" s="13"/>
      <c r="H38" s="14"/>
      <c r="I38" s="14"/>
    </row>
    <row r="39" spans="6:9" ht="12.75">
      <c r="F39" s="13"/>
      <c r="G39" s="13"/>
      <c r="H39" s="14"/>
      <c r="I39" s="14"/>
    </row>
    <row r="40" spans="6:9" ht="12.75">
      <c r="F40" s="13"/>
      <c r="G40" s="13"/>
      <c r="H40" s="14"/>
      <c r="I40" s="14"/>
    </row>
    <row r="41" spans="6:9" ht="12.75">
      <c r="F41" s="20"/>
      <c r="G41" s="20"/>
      <c r="H41" s="18"/>
      <c r="I41" s="18"/>
    </row>
    <row r="42" spans="6:9" ht="12.75">
      <c r="F42" s="13"/>
      <c r="G42" s="13"/>
      <c r="H42" s="14"/>
      <c r="I42" s="14"/>
    </row>
    <row r="43" spans="6:9" ht="12.75">
      <c r="F43" s="20"/>
      <c r="G43" s="20"/>
      <c r="H43" s="18"/>
      <c r="I43" s="18"/>
    </row>
    <row r="44" spans="6:9" ht="12.75">
      <c r="F44" s="13"/>
      <c r="G44" s="13"/>
      <c r="H44" s="14"/>
      <c r="I44" s="14"/>
    </row>
    <row r="45" spans="6:9" ht="12.75">
      <c r="F45" s="13"/>
      <c r="G45" s="13"/>
      <c r="H45" s="14"/>
      <c r="I45" s="14"/>
    </row>
    <row r="46" spans="6:9" ht="12.75">
      <c r="F46" s="13"/>
      <c r="G46" s="13"/>
      <c r="H46" s="14"/>
      <c r="I46" s="14"/>
    </row>
    <row r="47" spans="6:9" ht="28.5" customHeight="1">
      <c r="F47" s="13"/>
      <c r="G47" s="13"/>
      <c r="H47" s="14"/>
      <c r="I47" s="14"/>
    </row>
    <row r="48" spans="1:9" ht="12.75">
      <c r="A48" s="30"/>
      <c r="B48" s="30"/>
      <c r="C48" s="30"/>
      <c r="D48" s="30"/>
      <c r="E48" s="30"/>
      <c r="F48" s="31"/>
      <c r="G48" s="31"/>
      <c r="H48" s="32"/>
      <c r="I48" s="119"/>
    </row>
    <row r="49" spans="4:9" ht="12.75">
      <c r="D49" s="15"/>
      <c r="E49" s="15"/>
      <c r="F49" s="13"/>
      <c r="G49" s="13"/>
      <c r="H49" s="16"/>
      <c r="I49" s="16"/>
    </row>
    <row r="50" spans="6:9" ht="12.75">
      <c r="F50" s="33"/>
      <c r="G50" s="33"/>
      <c r="H50" s="34"/>
      <c r="I50" s="34"/>
    </row>
    <row r="51" spans="6:9" ht="12.75">
      <c r="F51" s="13"/>
      <c r="G51" s="13"/>
      <c r="H51" s="14"/>
      <c r="I51" s="14"/>
    </row>
    <row r="52" spans="6:9" ht="12.75">
      <c r="F52" s="28"/>
      <c r="G52" s="28"/>
      <c r="H52" s="29"/>
      <c r="I52" s="29"/>
    </row>
    <row r="53" spans="6:9" ht="12.75">
      <c r="F53" s="28"/>
      <c r="G53" s="28"/>
      <c r="H53" s="29"/>
      <c r="I53" s="29"/>
    </row>
    <row r="54" spans="6:9" ht="12.75">
      <c r="F54" s="13"/>
      <c r="G54" s="13"/>
      <c r="H54" s="14"/>
      <c r="I54" s="14"/>
    </row>
    <row r="55" spans="6:9" ht="12.75">
      <c r="F55" s="20"/>
      <c r="G55" s="20"/>
      <c r="H55" s="18"/>
      <c r="I55" s="18"/>
    </row>
    <row r="56" spans="6:9" ht="12.75">
      <c r="F56" s="13"/>
      <c r="G56" s="13"/>
      <c r="H56" s="14"/>
      <c r="I56" s="14"/>
    </row>
    <row r="57" spans="6:9" ht="12.75">
      <c r="F57" s="13"/>
      <c r="G57" s="13"/>
      <c r="H57" s="14"/>
      <c r="I57" s="14"/>
    </row>
    <row r="58" spans="6:9" ht="12.75">
      <c r="F58" s="20"/>
      <c r="G58" s="20"/>
      <c r="H58" s="18"/>
      <c r="I58" s="18"/>
    </row>
    <row r="59" spans="6:9" ht="12.75">
      <c r="F59" s="13"/>
      <c r="G59" s="13"/>
      <c r="H59" s="14"/>
      <c r="I59" s="14"/>
    </row>
    <row r="60" spans="6:9" ht="12.75">
      <c r="F60" s="28"/>
      <c r="G60" s="28"/>
      <c r="H60" s="29"/>
      <c r="I60" s="29"/>
    </row>
    <row r="61" spans="6:9" ht="12.75">
      <c r="F61" s="20"/>
      <c r="G61" s="20"/>
      <c r="H61" s="34"/>
      <c r="I61" s="34"/>
    </row>
    <row r="62" spans="6:9" ht="12.75">
      <c r="F62" s="19"/>
      <c r="G62" s="19"/>
      <c r="H62" s="29"/>
      <c r="I62" s="29"/>
    </row>
    <row r="63" spans="6:9" ht="12.75">
      <c r="F63" s="20"/>
      <c r="G63" s="20"/>
      <c r="H63" s="18"/>
      <c r="I63" s="18"/>
    </row>
    <row r="64" spans="6:9" ht="12.75">
      <c r="F64" s="13"/>
      <c r="G64" s="13"/>
      <c r="H64" s="14"/>
      <c r="I64" s="14"/>
    </row>
    <row r="65" spans="4:9" ht="12.75">
      <c r="D65" s="15"/>
      <c r="E65" s="15"/>
      <c r="F65" s="13"/>
      <c r="G65" s="13"/>
      <c r="H65" s="16"/>
      <c r="I65" s="16"/>
    </row>
    <row r="66" spans="6:9" ht="12.75">
      <c r="F66" s="19"/>
      <c r="G66" s="19"/>
      <c r="H66" s="18"/>
      <c r="I66" s="18"/>
    </row>
    <row r="67" spans="6:9" ht="12.75">
      <c r="F67" s="19"/>
      <c r="G67" s="19"/>
      <c r="H67" s="29"/>
      <c r="I67" s="29"/>
    </row>
    <row r="68" spans="4:9" ht="12.75">
      <c r="D68" s="15"/>
      <c r="E68" s="15"/>
      <c r="F68" s="19"/>
      <c r="G68" s="19"/>
      <c r="H68" s="35"/>
      <c r="I68" s="35"/>
    </row>
    <row r="69" spans="4:9" ht="12.75">
      <c r="D69" s="15"/>
      <c r="E69" s="15"/>
      <c r="F69" s="20"/>
      <c r="G69" s="20"/>
      <c r="H69" s="21"/>
      <c r="I69" s="21"/>
    </row>
    <row r="70" spans="6:9" ht="12.75">
      <c r="F70" s="13"/>
      <c r="G70" s="13"/>
      <c r="H70" s="14"/>
      <c r="I70" s="14"/>
    </row>
    <row r="71" spans="6:9" ht="11.25" customHeight="1">
      <c r="F71" s="33"/>
      <c r="G71" s="33"/>
      <c r="H71" s="36"/>
      <c r="I71" s="36"/>
    </row>
    <row r="72" spans="6:9" ht="24" customHeight="1">
      <c r="F72" s="28"/>
      <c r="G72" s="28"/>
      <c r="H72" s="29"/>
      <c r="I72" s="29"/>
    </row>
    <row r="73" spans="2:9" ht="15" customHeight="1">
      <c r="B73" s="15"/>
      <c r="C73" s="15"/>
      <c r="F73" s="28"/>
      <c r="G73" s="28"/>
      <c r="H73" s="37"/>
      <c r="I73" s="37"/>
    </row>
    <row r="74" spans="4:9" ht="11.25" customHeight="1">
      <c r="D74" s="15"/>
      <c r="E74" s="15"/>
      <c r="F74" s="28"/>
      <c r="G74" s="28"/>
      <c r="H74" s="37"/>
      <c r="I74" s="37"/>
    </row>
    <row r="75" spans="6:9" ht="12.75">
      <c r="F75" s="33"/>
      <c r="G75" s="33"/>
      <c r="H75" s="34"/>
      <c r="I75" s="34"/>
    </row>
    <row r="76" spans="6:9" ht="13.5" customHeight="1">
      <c r="F76" s="28"/>
      <c r="G76" s="28"/>
      <c r="H76" s="29"/>
      <c r="I76" s="29"/>
    </row>
    <row r="77" spans="2:9" ht="12.75" customHeight="1">
      <c r="B77" s="15"/>
      <c r="C77" s="15"/>
      <c r="F77" s="28"/>
      <c r="G77" s="28"/>
      <c r="H77" s="38"/>
      <c r="I77" s="38"/>
    </row>
    <row r="78" spans="4:9" ht="12.75" customHeight="1">
      <c r="D78" s="15"/>
      <c r="E78" s="15"/>
      <c r="F78" s="28"/>
      <c r="G78" s="28"/>
      <c r="H78" s="16"/>
      <c r="I78" s="16"/>
    </row>
    <row r="79" spans="4:9" ht="12.75">
      <c r="D79" s="15"/>
      <c r="E79" s="15"/>
      <c r="F79" s="20"/>
      <c r="G79" s="20"/>
      <c r="H79" s="21"/>
      <c r="I79" s="21"/>
    </row>
    <row r="80" spans="6:9" ht="12.75">
      <c r="F80" s="13"/>
      <c r="G80" s="13"/>
      <c r="H80" s="14"/>
      <c r="I80" s="14"/>
    </row>
    <row r="81" spans="4:9" ht="12.75">
      <c r="D81" s="15"/>
      <c r="E81" s="15"/>
      <c r="F81" s="13"/>
      <c r="G81" s="13"/>
      <c r="H81" s="35"/>
      <c r="I81" s="35"/>
    </row>
    <row r="82" spans="6:9" ht="12.75">
      <c r="F82" s="33"/>
      <c r="G82" s="33"/>
      <c r="H82" s="34"/>
      <c r="I82" s="34"/>
    </row>
    <row r="83" spans="6:9" ht="12.75">
      <c r="F83" s="28"/>
      <c r="G83" s="28"/>
      <c r="H83" s="29"/>
      <c r="I83" s="29"/>
    </row>
    <row r="84" spans="6:9" ht="19.5" customHeight="1">
      <c r="F84" s="13"/>
      <c r="G84" s="13"/>
      <c r="H84" s="14"/>
      <c r="I84" s="14"/>
    </row>
    <row r="85" spans="1:9" ht="15" customHeight="1">
      <c r="A85" s="39"/>
      <c r="B85" s="6"/>
      <c r="C85" s="6"/>
      <c r="D85" s="6"/>
      <c r="E85" s="6"/>
      <c r="F85" s="6"/>
      <c r="G85" s="6"/>
      <c r="H85" s="24"/>
      <c r="I85" s="24"/>
    </row>
    <row r="86" spans="1:9" ht="12.75">
      <c r="A86" s="15"/>
      <c r="F86" s="26"/>
      <c r="G86" s="26"/>
      <c r="H86" s="24"/>
      <c r="I86" s="24"/>
    </row>
    <row r="87" spans="1:9" ht="12.75">
      <c r="A87" s="15"/>
      <c r="B87" s="15"/>
      <c r="C87" s="15"/>
      <c r="F87" s="26"/>
      <c r="G87" s="26"/>
      <c r="H87" s="16"/>
      <c r="I87" s="16"/>
    </row>
    <row r="88" spans="4:9" ht="12.75">
      <c r="D88" s="15"/>
      <c r="E88" s="15"/>
      <c r="F88" s="13"/>
      <c r="G88" s="13"/>
      <c r="H88" s="24"/>
      <c r="I88" s="24"/>
    </row>
    <row r="89" spans="6:9" ht="12.75">
      <c r="F89" s="17"/>
      <c r="G89" s="17"/>
      <c r="H89" s="18"/>
      <c r="I89" s="18"/>
    </row>
    <row r="90" spans="2:9" ht="12.75">
      <c r="B90" s="15"/>
      <c r="C90" s="15"/>
      <c r="F90" s="13"/>
      <c r="G90" s="13"/>
      <c r="H90" s="16"/>
      <c r="I90" s="16"/>
    </row>
    <row r="91" spans="4:9" ht="12.75">
      <c r="D91" s="15"/>
      <c r="E91" s="15"/>
      <c r="F91" s="13"/>
      <c r="G91" s="13"/>
      <c r="H91" s="16"/>
      <c r="I91" s="16"/>
    </row>
    <row r="92" spans="6:9" ht="22.5" customHeight="1">
      <c r="F92" s="20"/>
      <c r="G92" s="20"/>
      <c r="H92" s="21"/>
      <c r="I92" s="21"/>
    </row>
    <row r="93" spans="4:9" ht="12.75">
      <c r="D93" s="15"/>
      <c r="E93" s="15"/>
      <c r="F93" s="13"/>
      <c r="G93" s="13"/>
      <c r="H93" s="22"/>
      <c r="I93" s="22"/>
    </row>
    <row r="94" spans="6:9" ht="12.75">
      <c r="F94" s="13"/>
      <c r="G94" s="13"/>
      <c r="H94" s="21"/>
      <c r="I94" s="21"/>
    </row>
    <row r="95" spans="2:9" ht="12.75">
      <c r="B95" s="15"/>
      <c r="C95" s="15"/>
      <c r="F95" s="19"/>
      <c r="G95" s="19"/>
      <c r="H95" s="24"/>
      <c r="I95" s="24"/>
    </row>
    <row r="96" spans="4:9" ht="12.75">
      <c r="D96" s="15"/>
      <c r="E96" s="15"/>
      <c r="F96" s="19"/>
      <c r="G96" s="19"/>
      <c r="H96" s="25"/>
      <c r="I96" s="25"/>
    </row>
    <row r="97" spans="6:9" ht="13.5" customHeight="1">
      <c r="F97" s="20"/>
      <c r="G97" s="20"/>
      <c r="H97" s="18"/>
      <c r="I97" s="18"/>
    </row>
    <row r="98" spans="1:9" ht="13.5" customHeight="1">
      <c r="A98" s="15"/>
      <c r="F98" s="26"/>
      <c r="G98" s="26"/>
      <c r="H98" s="24"/>
      <c r="I98" s="24"/>
    </row>
    <row r="99" spans="2:9" ht="13.5" customHeight="1">
      <c r="B99" s="15"/>
      <c r="C99" s="15"/>
      <c r="F99" s="13"/>
      <c r="G99" s="13"/>
      <c r="H99" s="24"/>
      <c r="I99" s="24"/>
    </row>
    <row r="100" spans="4:9" ht="12.75">
      <c r="D100" s="15"/>
      <c r="E100" s="15"/>
      <c r="F100" s="13"/>
      <c r="G100" s="13"/>
      <c r="H100" s="16"/>
      <c r="I100" s="16"/>
    </row>
    <row r="101" spans="4:9" ht="12.75">
      <c r="D101" s="15"/>
      <c r="E101" s="15"/>
      <c r="F101" s="20"/>
      <c r="G101" s="20"/>
      <c r="H101" s="18"/>
      <c r="I101" s="18"/>
    </row>
    <row r="102" spans="4:9" ht="12.75">
      <c r="D102" s="15"/>
      <c r="E102" s="15"/>
      <c r="F102" s="13"/>
      <c r="G102" s="13"/>
      <c r="H102" s="16"/>
      <c r="I102" s="16"/>
    </row>
    <row r="103" spans="6:9" ht="12.75">
      <c r="F103" s="33"/>
      <c r="G103" s="33"/>
      <c r="H103" s="34"/>
      <c r="I103" s="34"/>
    </row>
    <row r="104" spans="4:9" ht="12.75">
      <c r="D104" s="15"/>
      <c r="E104" s="15"/>
      <c r="F104" s="19"/>
      <c r="G104" s="19"/>
      <c r="H104" s="35"/>
      <c r="I104" s="35"/>
    </row>
    <row r="105" spans="4:9" ht="12.75">
      <c r="D105" s="15"/>
      <c r="E105" s="15"/>
      <c r="F105" s="20"/>
      <c r="G105" s="20"/>
      <c r="H105" s="21"/>
      <c r="I105" s="21"/>
    </row>
    <row r="106" spans="6:9" ht="12.75">
      <c r="F106" s="33"/>
      <c r="G106" s="33"/>
      <c r="H106" s="40"/>
      <c r="I106" s="40"/>
    </row>
    <row r="107" spans="2:9" ht="12.75">
      <c r="B107" s="15"/>
      <c r="C107" s="15"/>
      <c r="F107" s="28"/>
      <c r="G107" s="28"/>
      <c r="H107" s="38"/>
      <c r="I107" s="38"/>
    </row>
    <row r="108" spans="4:9" ht="12.75">
      <c r="D108" s="15"/>
      <c r="E108" s="15"/>
      <c r="F108" s="28"/>
      <c r="G108" s="28"/>
      <c r="H108" s="16"/>
      <c r="I108" s="16"/>
    </row>
    <row r="109" spans="4:9" ht="12.75">
      <c r="D109" s="15"/>
      <c r="E109" s="15"/>
      <c r="F109" s="20"/>
      <c r="G109" s="20"/>
      <c r="H109" s="21"/>
      <c r="I109" s="21"/>
    </row>
    <row r="110" spans="4:9" ht="12.75">
      <c r="D110" s="15"/>
      <c r="E110" s="15"/>
      <c r="F110" s="20"/>
      <c r="G110" s="20"/>
      <c r="H110" s="21"/>
      <c r="I110" s="21"/>
    </row>
    <row r="111" spans="1:13" s="41" customFormat="1" ht="18" customHeight="1">
      <c r="A111" s="12"/>
      <c r="B111" s="12"/>
      <c r="C111" s="12"/>
      <c r="D111" s="12"/>
      <c r="E111" s="12"/>
      <c r="F111" s="13"/>
      <c r="G111" s="13"/>
      <c r="H111" s="14"/>
      <c r="I111" s="14"/>
      <c r="J111" s="3"/>
      <c r="K111" s="3"/>
      <c r="L111" s="3"/>
      <c r="M111" s="3"/>
    </row>
    <row r="112" spans="1:13" ht="28.5" customHeight="1">
      <c r="A112" s="163"/>
      <c r="B112" s="164"/>
      <c r="C112" s="164"/>
      <c r="D112" s="164"/>
      <c r="E112" s="164"/>
      <c r="F112" s="164"/>
      <c r="G112" s="164"/>
      <c r="H112" s="164"/>
      <c r="I112" s="47"/>
      <c r="J112" s="41"/>
      <c r="K112" s="41"/>
      <c r="L112" s="41"/>
      <c r="M112" s="41"/>
    </row>
    <row r="113" spans="1:9" ht="12.75">
      <c r="A113" s="30"/>
      <c r="B113" s="30"/>
      <c r="C113" s="30"/>
      <c r="D113" s="30"/>
      <c r="E113" s="30"/>
      <c r="F113" s="31"/>
      <c r="G113" s="31"/>
      <c r="H113" s="32"/>
      <c r="I113" s="119"/>
    </row>
    <row r="115" spans="1:9" ht="15.75">
      <c r="A115" s="43"/>
      <c r="B115" s="15"/>
      <c r="C115" s="15"/>
      <c r="D115" s="15"/>
      <c r="E115" s="15"/>
      <c r="F115" s="44"/>
      <c r="G115" s="44"/>
      <c r="H115" s="5"/>
      <c r="I115" s="5"/>
    </row>
    <row r="116" spans="1:9" ht="17.25" customHeight="1">
      <c r="A116" s="15"/>
      <c r="B116" s="15"/>
      <c r="C116" s="15"/>
      <c r="D116" s="15"/>
      <c r="E116" s="15"/>
      <c r="F116" s="44"/>
      <c r="G116" s="44"/>
      <c r="H116" s="5"/>
      <c r="I116" s="5"/>
    </row>
    <row r="117" spans="1:9" ht="13.5" customHeight="1">
      <c r="A117" s="15"/>
      <c r="B117" s="15"/>
      <c r="C117" s="15"/>
      <c r="D117" s="15"/>
      <c r="E117" s="15"/>
      <c r="F117" s="44"/>
      <c r="G117" s="44"/>
      <c r="H117" s="5"/>
      <c r="I117" s="5"/>
    </row>
    <row r="118" spans="1:9" ht="12.75">
      <c r="A118" s="15"/>
      <c r="B118" s="15"/>
      <c r="C118" s="15"/>
      <c r="D118" s="15"/>
      <c r="E118" s="15"/>
      <c r="F118" s="44"/>
      <c r="G118" s="44"/>
      <c r="H118" s="5"/>
      <c r="I118" s="5"/>
    </row>
    <row r="119" spans="1:9" ht="12.75">
      <c r="A119" s="15"/>
      <c r="B119" s="15"/>
      <c r="C119" s="15"/>
      <c r="D119" s="15"/>
      <c r="E119" s="15"/>
      <c r="F119" s="44"/>
      <c r="G119" s="44"/>
      <c r="H119" s="5"/>
      <c r="I119" s="5"/>
    </row>
    <row r="120" spans="1:5" ht="12.75">
      <c r="A120" s="15"/>
      <c r="B120" s="15"/>
      <c r="C120" s="15"/>
      <c r="D120" s="15"/>
      <c r="E120" s="15"/>
    </row>
    <row r="121" spans="1:9" ht="12.75">
      <c r="A121" s="15"/>
      <c r="B121" s="15"/>
      <c r="C121" s="15"/>
      <c r="D121" s="15"/>
      <c r="E121" s="15"/>
      <c r="F121" s="44"/>
      <c r="G121" s="44"/>
      <c r="H121" s="5"/>
      <c r="I121" s="5"/>
    </row>
    <row r="122" spans="1:9" ht="12.75">
      <c r="A122" s="15"/>
      <c r="B122" s="15"/>
      <c r="C122" s="15"/>
      <c r="D122" s="15"/>
      <c r="E122" s="15"/>
      <c r="F122" s="44"/>
      <c r="G122" s="44"/>
      <c r="H122" s="45"/>
      <c r="I122" s="45"/>
    </row>
    <row r="123" spans="1:9" ht="22.5" customHeight="1">
      <c r="A123" s="15"/>
      <c r="B123" s="15"/>
      <c r="C123" s="15"/>
      <c r="D123" s="15"/>
      <c r="E123" s="15"/>
      <c r="F123" s="44"/>
      <c r="G123" s="44"/>
      <c r="H123" s="5"/>
      <c r="I123" s="5"/>
    </row>
    <row r="124" spans="1:9" ht="22.5" customHeight="1">
      <c r="A124" s="15"/>
      <c r="B124" s="15"/>
      <c r="C124" s="15"/>
      <c r="D124" s="15"/>
      <c r="E124" s="15"/>
      <c r="F124" s="44"/>
      <c r="G124" s="44"/>
      <c r="H124" s="22"/>
      <c r="I124" s="22"/>
    </row>
    <row r="125" spans="6:9" ht="12.75">
      <c r="F125" s="20"/>
      <c r="G125" s="20"/>
      <c r="H125" s="23"/>
      <c r="I125" s="23"/>
    </row>
  </sheetData>
  <sheetProtection/>
  <mergeCells count="5">
    <mergeCell ref="A1:M1"/>
    <mergeCell ref="A112:H112"/>
    <mergeCell ref="B3:M3"/>
    <mergeCell ref="B17:M17"/>
    <mergeCell ref="B18:M1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87" r:id="rId2"/>
  <rowBreaks count="3" manualBreakCount="3">
    <brk id="19" max="10" man="1"/>
    <brk id="46" max="9" man="1"/>
    <brk id="11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workbookViewId="0" topLeftCell="A1">
      <selection activeCell="A78" sqref="A74:IV78"/>
    </sheetView>
  </sheetViews>
  <sheetFormatPr defaultColWidth="11.421875" defaultRowHeight="12.75"/>
  <cols>
    <col min="1" max="1" width="9.7109375" style="55" customWidth="1"/>
    <col min="2" max="2" width="28.00390625" style="56" customWidth="1"/>
    <col min="3" max="3" width="12.28125" style="2" customWidth="1"/>
    <col min="4" max="4" width="12.00390625" style="2" customWidth="1"/>
    <col min="5" max="14" width="10.8515625" style="2" customWidth="1"/>
    <col min="15" max="15" width="12.421875" style="2" customWidth="1"/>
    <col min="16" max="16" width="13.28125" style="2" customWidth="1"/>
    <col min="17" max="16384" width="11.421875" style="3" customWidth="1"/>
  </cols>
  <sheetData>
    <row r="1" spans="1:16" ht="18" customHeight="1">
      <c r="A1" s="170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10"/>
    </row>
    <row r="2" spans="1:16" ht="12.75" customHeight="1">
      <c r="A2" s="6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5" customFormat="1" ht="76.5">
      <c r="A3" s="4" t="s">
        <v>4</v>
      </c>
      <c r="B3" s="62" t="s">
        <v>5</v>
      </c>
      <c r="C3" s="4" t="s">
        <v>83</v>
      </c>
      <c r="D3" s="122" t="s">
        <v>87</v>
      </c>
      <c r="E3" s="4" t="s">
        <v>28</v>
      </c>
      <c r="F3" s="122" t="s">
        <v>87</v>
      </c>
      <c r="G3" s="4" t="s">
        <v>29</v>
      </c>
      <c r="H3" s="122" t="s">
        <v>87</v>
      </c>
      <c r="I3" s="4" t="s">
        <v>30</v>
      </c>
      <c r="J3" s="122" t="s">
        <v>87</v>
      </c>
      <c r="K3" s="4" t="s">
        <v>31</v>
      </c>
      <c r="L3" s="122" t="s">
        <v>87</v>
      </c>
      <c r="M3" s="4" t="s">
        <v>32</v>
      </c>
      <c r="N3" s="122" t="s">
        <v>87</v>
      </c>
      <c r="O3" s="4" t="s">
        <v>33</v>
      </c>
      <c r="P3" s="122" t="s">
        <v>87</v>
      </c>
    </row>
    <row r="4" spans="1:16" ht="12.75">
      <c r="A4" s="7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5" customFormat="1" ht="25.5">
      <c r="A5" s="75"/>
      <c r="B5" s="66" t="s">
        <v>76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2.75" customHeight="1">
      <c r="A6" s="73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s="5" customFormat="1" ht="12.75">
      <c r="A7" s="70"/>
      <c r="B7" s="71" t="s">
        <v>26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s="5" customFormat="1" ht="12.75" customHeight="1">
      <c r="A8" s="70" t="s">
        <v>70</v>
      </c>
      <c r="B8" s="71" t="s">
        <v>71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5" customFormat="1" ht="12.75">
      <c r="A9" s="73">
        <v>3</v>
      </c>
      <c r="B9" s="71" t="s">
        <v>24</v>
      </c>
      <c r="C9" s="98">
        <f aca="true" t="shared" si="0" ref="C9:P9">SUM(C10,C21,C45,C47)</f>
        <v>3935600</v>
      </c>
      <c r="D9" s="98">
        <f>SUM(D10,D21,D45,D47)</f>
        <v>4202799</v>
      </c>
      <c r="E9" s="98">
        <f t="shared" si="0"/>
        <v>9600</v>
      </c>
      <c r="F9" s="98">
        <f t="shared" si="0"/>
        <v>9600</v>
      </c>
      <c r="G9" s="98">
        <f t="shared" si="0"/>
        <v>4200</v>
      </c>
      <c r="H9" s="98">
        <f t="shared" si="0"/>
        <v>5470</v>
      </c>
      <c r="I9" s="98">
        <f t="shared" si="0"/>
        <v>139300</v>
      </c>
      <c r="J9" s="98">
        <f t="shared" si="0"/>
        <v>149000</v>
      </c>
      <c r="K9" s="98">
        <f t="shared" si="0"/>
        <v>269500</v>
      </c>
      <c r="L9" s="98">
        <f t="shared" si="0"/>
        <v>246560</v>
      </c>
      <c r="M9" s="98">
        <f t="shared" si="0"/>
        <v>13000</v>
      </c>
      <c r="N9" s="98">
        <f t="shared" si="0"/>
        <v>13854</v>
      </c>
      <c r="O9" s="98">
        <f t="shared" si="0"/>
        <v>3500000</v>
      </c>
      <c r="P9" s="98">
        <f t="shared" si="0"/>
        <v>3778315</v>
      </c>
    </row>
    <row r="10" spans="1:16" s="5" customFormat="1" ht="12.75">
      <c r="A10" s="73">
        <v>31</v>
      </c>
      <c r="B10" s="71" t="s">
        <v>6</v>
      </c>
      <c r="C10" s="98">
        <f>SUM(E10+G10+I10+K10+M10+O10)</f>
        <v>3347600</v>
      </c>
      <c r="D10" s="98">
        <f>SUM(F10+H10+J10+L10+N10+P10)</f>
        <v>3574600</v>
      </c>
      <c r="E10" s="98">
        <f aca="true" t="shared" si="1" ref="E10:O10">SUM(E11,E16,E18)</f>
        <v>9600</v>
      </c>
      <c r="F10" s="98">
        <f>SUM(F11,F16,F18)</f>
        <v>9600</v>
      </c>
      <c r="G10" s="98">
        <f t="shared" si="1"/>
        <v>0</v>
      </c>
      <c r="H10" s="98">
        <f>SUM(H11,H16,H18)</f>
        <v>0</v>
      </c>
      <c r="I10" s="98">
        <f t="shared" si="1"/>
        <v>0</v>
      </c>
      <c r="J10" s="98">
        <f>SUM(J11,J16,J18)</f>
        <v>0</v>
      </c>
      <c r="K10" s="98">
        <f t="shared" si="1"/>
        <v>0</v>
      </c>
      <c r="L10" s="98">
        <f>SUM(L11,L16,L18)</f>
        <v>0</v>
      </c>
      <c r="M10" s="98">
        <f t="shared" si="1"/>
        <v>0</v>
      </c>
      <c r="N10" s="98">
        <f>SUM(N11,N16,N18)</f>
        <v>0</v>
      </c>
      <c r="O10" s="98">
        <f t="shared" si="1"/>
        <v>3338000</v>
      </c>
      <c r="P10" s="98">
        <f>SUM(P11,P16,P18)</f>
        <v>3565000</v>
      </c>
    </row>
    <row r="11" spans="1:16" ht="12.75">
      <c r="A11" s="101">
        <v>311</v>
      </c>
      <c r="B11" s="102" t="s">
        <v>7</v>
      </c>
      <c r="C11" s="98">
        <f>SUM(E11+G11+I11+K11+M11+O11)</f>
        <v>2784990</v>
      </c>
      <c r="D11" s="98">
        <f>SUM(F11+H11+J11+L11+N11+P11)</f>
        <v>2998240</v>
      </c>
      <c r="E11" s="98">
        <f aca="true" t="shared" si="2" ref="E11:O11">SUM(E12,E13,E14,E15)</f>
        <v>8240</v>
      </c>
      <c r="F11" s="98">
        <f>SUM(F12,F13,F14,F15)</f>
        <v>8240</v>
      </c>
      <c r="G11" s="98">
        <f t="shared" si="2"/>
        <v>0</v>
      </c>
      <c r="H11" s="98">
        <f>SUM(H12,H13,H14,H15)</f>
        <v>0</v>
      </c>
      <c r="I11" s="98">
        <f t="shared" si="2"/>
        <v>0</v>
      </c>
      <c r="J11" s="98">
        <f>SUM(J12,J13,J14,J15)</f>
        <v>0</v>
      </c>
      <c r="K11" s="98">
        <f t="shared" si="2"/>
        <v>0</v>
      </c>
      <c r="L11" s="98">
        <f>SUM(L12,L13,L14,L15)</f>
        <v>0</v>
      </c>
      <c r="M11" s="98">
        <f t="shared" si="2"/>
        <v>0</v>
      </c>
      <c r="N11" s="98">
        <f>SUM(N12,N13,N14,N15)</f>
        <v>0</v>
      </c>
      <c r="O11" s="98">
        <f t="shared" si="2"/>
        <v>2776750</v>
      </c>
      <c r="P11" s="98">
        <f>SUM(P12,P13,P14,P15)</f>
        <v>2990000</v>
      </c>
    </row>
    <row r="12" spans="1:16" ht="12.75">
      <c r="A12" s="67">
        <v>3111</v>
      </c>
      <c r="B12" s="68" t="s">
        <v>34</v>
      </c>
      <c r="C12" s="99"/>
      <c r="D12" s="99"/>
      <c r="E12" s="99">
        <v>8240</v>
      </c>
      <c r="F12" s="99">
        <v>8240</v>
      </c>
      <c r="G12" s="99"/>
      <c r="H12" s="99"/>
      <c r="I12" s="99"/>
      <c r="J12" s="99"/>
      <c r="K12" s="99"/>
      <c r="L12" s="99"/>
      <c r="M12" s="99"/>
      <c r="N12" s="99"/>
      <c r="O12" s="99">
        <f>2568000+208750</f>
        <v>2776750</v>
      </c>
      <c r="P12" s="99">
        <v>2990000</v>
      </c>
    </row>
    <row r="13" spans="1:16" ht="12.75">
      <c r="A13" s="67">
        <v>3112</v>
      </c>
      <c r="B13" s="68" t="s">
        <v>35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2.75">
      <c r="A14" s="67">
        <v>3113</v>
      </c>
      <c r="B14" s="68" t="s">
        <v>36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12.75">
      <c r="A15" s="67">
        <v>3114</v>
      </c>
      <c r="B15" s="68" t="s">
        <v>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2.75">
      <c r="A16" s="101">
        <v>312</v>
      </c>
      <c r="B16" s="102" t="s">
        <v>8</v>
      </c>
      <c r="C16" s="98">
        <f>SUM(E16:O16)</f>
        <v>110000</v>
      </c>
      <c r="D16" s="98">
        <f>P16</f>
        <v>95000</v>
      </c>
      <c r="E16" s="98">
        <f aca="true" t="shared" si="3" ref="E16:P16">SUM(E17)</f>
        <v>0</v>
      </c>
      <c r="F16" s="98">
        <f t="shared" si="3"/>
        <v>0</v>
      </c>
      <c r="G16" s="98">
        <f t="shared" si="3"/>
        <v>0</v>
      </c>
      <c r="H16" s="98">
        <f t="shared" si="3"/>
        <v>0</v>
      </c>
      <c r="I16" s="98">
        <f t="shared" si="3"/>
        <v>0</v>
      </c>
      <c r="J16" s="98">
        <f t="shared" si="3"/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110000</v>
      </c>
      <c r="P16" s="98">
        <f t="shared" si="3"/>
        <v>95000</v>
      </c>
    </row>
    <row r="17" spans="1:16" ht="12.75">
      <c r="A17" s="67">
        <v>3121</v>
      </c>
      <c r="B17" s="68" t="s">
        <v>8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>
        <v>110000</v>
      </c>
      <c r="P17" s="129">
        <v>95000</v>
      </c>
    </row>
    <row r="18" spans="1:16" ht="12.75">
      <c r="A18" s="101">
        <v>313</v>
      </c>
      <c r="B18" s="68" t="s">
        <v>9</v>
      </c>
      <c r="C18" s="98">
        <f>SUM(E18:O18)</f>
        <v>453970</v>
      </c>
      <c r="D18" s="98">
        <f>SUM(F18:P18)</f>
        <v>932610</v>
      </c>
      <c r="E18" s="98">
        <f aca="true" t="shared" si="4" ref="E18:O18">SUM(E19,E20,)</f>
        <v>1360</v>
      </c>
      <c r="F18" s="98">
        <f>SUM(F19,F20,)</f>
        <v>1360</v>
      </c>
      <c r="G18" s="98">
        <f t="shared" si="4"/>
        <v>0</v>
      </c>
      <c r="H18" s="98">
        <f>SUM(H19,H20,)</f>
        <v>0</v>
      </c>
      <c r="I18" s="98">
        <f t="shared" si="4"/>
        <v>0</v>
      </c>
      <c r="J18" s="98">
        <f>SUM(J19,J20,)</f>
        <v>0</v>
      </c>
      <c r="K18" s="98">
        <f t="shared" si="4"/>
        <v>0</v>
      </c>
      <c r="L18" s="98">
        <f>SUM(L19,L20,)</f>
        <v>0</v>
      </c>
      <c r="M18" s="98">
        <f t="shared" si="4"/>
        <v>0</v>
      </c>
      <c r="N18" s="98">
        <f>SUM(N19,N20,)</f>
        <v>0</v>
      </c>
      <c r="O18" s="98">
        <f t="shared" si="4"/>
        <v>451250</v>
      </c>
      <c r="P18" s="98">
        <f>SUM(P19,P20,)</f>
        <v>480000</v>
      </c>
    </row>
    <row r="19" spans="1:16" ht="25.5">
      <c r="A19" s="67">
        <v>3131</v>
      </c>
      <c r="B19" s="68" t="s">
        <v>38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 ht="25.5">
      <c r="A20" s="67">
        <v>3132</v>
      </c>
      <c r="B20" s="68" t="s">
        <v>39</v>
      </c>
      <c r="C20" s="99"/>
      <c r="D20" s="99"/>
      <c r="E20" s="99">
        <v>1360</v>
      </c>
      <c r="F20" s="99">
        <v>1360</v>
      </c>
      <c r="G20" s="99"/>
      <c r="H20" s="99"/>
      <c r="I20" s="99"/>
      <c r="J20" s="99"/>
      <c r="K20" s="99"/>
      <c r="L20" s="99"/>
      <c r="M20" s="99"/>
      <c r="N20" s="99"/>
      <c r="O20" s="99">
        <f>410000+41250</f>
        <v>451250</v>
      </c>
      <c r="P20" s="129">
        <v>480000</v>
      </c>
    </row>
    <row r="21" spans="1:16" s="5" customFormat="1" ht="12.75">
      <c r="A21" s="73">
        <v>32</v>
      </c>
      <c r="B21" s="71" t="s">
        <v>10</v>
      </c>
      <c r="C21" s="98">
        <f>SUM(E21+G21+I21+K21+M21+O21)</f>
        <v>539800</v>
      </c>
      <c r="D21" s="98">
        <f>F21+H21+J21+L21+N21+P21</f>
        <v>503585</v>
      </c>
      <c r="E21" s="98">
        <f aca="true" t="shared" si="5" ref="E21:O21">SUM(E22,E27,E35)</f>
        <v>0</v>
      </c>
      <c r="F21" s="98">
        <f>SUM(F22,F27,F35)</f>
        <v>0</v>
      </c>
      <c r="G21" s="98">
        <f t="shared" si="5"/>
        <v>4200</v>
      </c>
      <c r="H21" s="98">
        <f>SUM(H22,H27,H35)</f>
        <v>5470</v>
      </c>
      <c r="I21" s="98">
        <f t="shared" si="5"/>
        <v>108300</v>
      </c>
      <c r="J21" s="98">
        <f>SUM(J22,J27,J35)</f>
        <v>74000</v>
      </c>
      <c r="K21" s="98">
        <f t="shared" si="5"/>
        <v>266300</v>
      </c>
      <c r="L21" s="98">
        <f>SUM(L22,L27,L35)</f>
        <v>241460</v>
      </c>
      <c r="M21" s="98">
        <f t="shared" si="5"/>
        <v>13000</v>
      </c>
      <c r="N21" s="98">
        <f>SUM(N22,N27,N35)</f>
        <v>13854</v>
      </c>
      <c r="O21" s="98">
        <f t="shared" si="5"/>
        <v>148000</v>
      </c>
      <c r="P21" s="98">
        <f>SUM(P22,P27,P35)</f>
        <v>168801</v>
      </c>
    </row>
    <row r="22" spans="1:16" ht="25.5">
      <c r="A22" s="101">
        <v>321</v>
      </c>
      <c r="B22" s="102" t="s">
        <v>11</v>
      </c>
      <c r="C22" s="98">
        <f>SUM(E22+G22+I22+K22+M22+O22)</f>
        <v>170500</v>
      </c>
      <c r="D22" s="98">
        <f>F22+H22+J22+L22+P22+N22</f>
        <v>151675</v>
      </c>
      <c r="E22" s="98">
        <f aca="true" t="shared" si="6" ref="E22:O22">SUM(E23,E24,E25,E26)</f>
        <v>0</v>
      </c>
      <c r="F22" s="98">
        <f>SUM(F23,F24,F25,F26)</f>
        <v>0</v>
      </c>
      <c r="G22" s="98">
        <f t="shared" si="6"/>
        <v>0</v>
      </c>
      <c r="H22" s="98">
        <f>SUM(H23,H24,H25,H26)</f>
        <v>0</v>
      </c>
      <c r="I22" s="98">
        <f t="shared" si="6"/>
        <v>0</v>
      </c>
      <c r="J22" s="98">
        <f>SUM(J23,J24,J25,J26)</f>
        <v>0</v>
      </c>
      <c r="K22" s="98">
        <f t="shared" si="6"/>
        <v>30500</v>
      </c>
      <c r="L22" s="98">
        <f>SUM(L23,L24,L25,L26)</f>
        <v>19200</v>
      </c>
      <c r="M22" s="98">
        <f t="shared" si="6"/>
        <v>0</v>
      </c>
      <c r="N22" s="98">
        <f>SUM(N23,N24,N25,N26)</f>
        <v>0</v>
      </c>
      <c r="O22" s="98">
        <f t="shared" si="6"/>
        <v>140000</v>
      </c>
      <c r="P22" s="98">
        <f>SUM(P23,P24,P25,P26)</f>
        <v>132475</v>
      </c>
    </row>
    <row r="23" spans="1:16" ht="12.75">
      <c r="A23" s="67">
        <v>3211</v>
      </c>
      <c r="B23" s="68" t="s">
        <v>40</v>
      </c>
      <c r="C23" s="99"/>
      <c r="D23" s="99"/>
      <c r="E23" s="99"/>
      <c r="F23" s="99"/>
      <c r="G23" s="99"/>
      <c r="H23" s="99"/>
      <c r="I23" s="99"/>
      <c r="J23" s="99"/>
      <c r="K23" s="99">
        <v>18000</v>
      </c>
      <c r="L23" s="129">
        <v>8500</v>
      </c>
      <c r="M23" s="99"/>
      <c r="N23" s="99"/>
      <c r="O23" s="99"/>
      <c r="P23" s="99"/>
    </row>
    <row r="24" spans="1:16" ht="25.5">
      <c r="A24" s="67">
        <v>3212</v>
      </c>
      <c r="B24" s="68" t="s">
        <v>41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>
        <v>140000</v>
      </c>
      <c r="P24" s="99">
        <f>140000-7525</f>
        <v>132475</v>
      </c>
    </row>
    <row r="25" spans="1:16" ht="12.75">
      <c r="A25" s="67">
        <v>3213</v>
      </c>
      <c r="B25" s="68" t="s">
        <v>42</v>
      </c>
      <c r="C25" s="99"/>
      <c r="D25" s="99"/>
      <c r="E25" s="99"/>
      <c r="F25" s="99"/>
      <c r="G25" s="99"/>
      <c r="H25" s="99"/>
      <c r="I25" s="99"/>
      <c r="J25" s="99"/>
      <c r="K25" s="99">
        <v>3500</v>
      </c>
      <c r="L25" s="129">
        <v>1700</v>
      </c>
      <c r="M25" s="99"/>
      <c r="N25" s="99"/>
      <c r="O25" s="99"/>
      <c r="P25" s="99"/>
    </row>
    <row r="26" spans="1:16" ht="25.5">
      <c r="A26" s="67">
        <v>3214</v>
      </c>
      <c r="B26" s="68" t="s">
        <v>43</v>
      </c>
      <c r="C26" s="99"/>
      <c r="D26" s="99"/>
      <c r="E26" s="99"/>
      <c r="F26" s="99"/>
      <c r="G26" s="99"/>
      <c r="H26" s="99"/>
      <c r="I26" s="99"/>
      <c r="J26" s="99"/>
      <c r="K26" s="99">
        <v>9000</v>
      </c>
      <c r="L26" s="99">
        <v>9000</v>
      </c>
      <c r="M26" s="99"/>
      <c r="N26" s="99"/>
      <c r="O26" s="99"/>
      <c r="P26" s="99"/>
    </row>
    <row r="27" spans="1:16" ht="12.75">
      <c r="A27" s="67">
        <v>322</v>
      </c>
      <c r="B27" s="68" t="s">
        <v>12</v>
      </c>
      <c r="C27" s="98">
        <f>SUM(E27+G27+I27+K27+M27+O27)</f>
        <v>276400</v>
      </c>
      <c r="D27" s="98">
        <f>F27+H27+J27+L27+P27+N27</f>
        <v>235580</v>
      </c>
      <c r="E27" s="98">
        <f aca="true" t="shared" si="7" ref="E27:O27">SUM(E28,E29,E30,E31,E32,E33,E34)</f>
        <v>0</v>
      </c>
      <c r="F27" s="98">
        <f>SUM(F28,F29,F30,F31,F32,F33,F34)</f>
        <v>0</v>
      </c>
      <c r="G27" s="98">
        <f t="shared" si="7"/>
        <v>2000</v>
      </c>
      <c r="H27" s="98">
        <f>SUM(H28,H29,H30,H31,H32,H33,H34)</f>
        <v>0</v>
      </c>
      <c r="I27" s="98">
        <f t="shared" si="7"/>
        <v>108300</v>
      </c>
      <c r="J27" s="98">
        <f>SUM(J28,J29,J30,J31,J32,J33,J34)</f>
        <v>74000</v>
      </c>
      <c r="K27" s="98">
        <f t="shared" si="7"/>
        <v>145100</v>
      </c>
      <c r="L27" s="98">
        <f>SUM(L28,L29,L30,L31,L32,L33,L34)</f>
        <v>113200</v>
      </c>
      <c r="M27" s="98">
        <f t="shared" si="7"/>
        <v>13000</v>
      </c>
      <c r="N27" s="98">
        <f>SUM(N28,N29,N30,N31,N32,N33,N34)</f>
        <v>13854</v>
      </c>
      <c r="O27" s="98">
        <f t="shared" si="7"/>
        <v>8000</v>
      </c>
      <c r="P27" s="98">
        <f>SUM(P28,P29,P30,P31,P32,P33,P34)</f>
        <v>34526</v>
      </c>
    </row>
    <row r="28" spans="1:16" ht="25.5">
      <c r="A28" s="67">
        <v>3221</v>
      </c>
      <c r="B28" s="68" t="s">
        <v>44</v>
      </c>
      <c r="C28" s="99"/>
      <c r="D28" s="99"/>
      <c r="E28" s="99"/>
      <c r="F28" s="99"/>
      <c r="G28" s="99"/>
      <c r="H28" s="99"/>
      <c r="I28" s="99">
        <v>2000</v>
      </c>
      <c r="J28" s="99">
        <v>2000</v>
      </c>
      <c r="K28" s="99">
        <v>37000</v>
      </c>
      <c r="L28" s="129">
        <v>35000</v>
      </c>
      <c r="M28" s="99"/>
      <c r="N28" s="99"/>
      <c r="O28" s="99"/>
      <c r="P28" s="99"/>
    </row>
    <row r="29" spans="1:16" ht="12.75">
      <c r="A29" s="67">
        <v>3222</v>
      </c>
      <c r="B29" s="68" t="s">
        <v>45</v>
      </c>
      <c r="C29" s="99"/>
      <c r="D29" s="99"/>
      <c r="E29" s="99"/>
      <c r="F29" s="99"/>
      <c r="G29" s="99"/>
      <c r="H29" s="99"/>
      <c r="I29" s="99">
        <v>99300</v>
      </c>
      <c r="J29" s="129">
        <v>65000</v>
      </c>
      <c r="K29" s="99"/>
      <c r="L29" s="99"/>
      <c r="M29" s="99">
        <v>13000</v>
      </c>
      <c r="N29" s="129">
        <v>13854</v>
      </c>
      <c r="O29" s="99">
        <v>8000</v>
      </c>
      <c r="P29" s="129">
        <v>20395</v>
      </c>
    </row>
    <row r="30" spans="1:16" ht="12.75">
      <c r="A30" s="67">
        <v>3223</v>
      </c>
      <c r="B30" s="68" t="s">
        <v>46</v>
      </c>
      <c r="C30" s="99"/>
      <c r="D30" s="99"/>
      <c r="E30" s="99"/>
      <c r="F30" s="99"/>
      <c r="G30" s="99">
        <v>2000</v>
      </c>
      <c r="H30" s="99"/>
      <c r="I30" s="99"/>
      <c r="J30" s="99"/>
      <c r="K30" s="99">
        <v>65000</v>
      </c>
      <c r="L30" s="129">
        <v>60000</v>
      </c>
      <c r="M30" s="99"/>
      <c r="N30" s="99"/>
      <c r="O30" s="99"/>
      <c r="P30" s="99"/>
    </row>
    <row r="31" spans="1:16" ht="25.5">
      <c r="A31" s="67">
        <v>3224</v>
      </c>
      <c r="B31" s="68" t="s">
        <v>47</v>
      </c>
      <c r="C31" s="99"/>
      <c r="D31" s="99"/>
      <c r="E31" s="99"/>
      <c r="F31" s="99"/>
      <c r="G31" s="99"/>
      <c r="H31" s="99"/>
      <c r="I31" s="99"/>
      <c r="J31" s="99"/>
      <c r="K31" s="99">
        <v>16000</v>
      </c>
      <c r="L31" s="129">
        <v>15000</v>
      </c>
      <c r="M31" s="99"/>
      <c r="N31" s="99"/>
      <c r="O31" s="99"/>
      <c r="P31" s="99"/>
    </row>
    <row r="32" spans="1:16" ht="12.75">
      <c r="A32" s="67">
        <v>3225</v>
      </c>
      <c r="B32" s="68" t="s">
        <v>48</v>
      </c>
      <c r="C32" s="99"/>
      <c r="D32" s="99"/>
      <c r="E32" s="99"/>
      <c r="F32" s="99"/>
      <c r="G32" s="99"/>
      <c r="H32" s="99"/>
      <c r="I32" s="99">
        <v>7000</v>
      </c>
      <c r="J32" s="99">
        <v>7000</v>
      </c>
      <c r="K32" s="99">
        <v>24100</v>
      </c>
      <c r="L32" s="129">
        <v>2100</v>
      </c>
      <c r="M32" s="99"/>
      <c r="N32" s="99"/>
      <c r="O32" s="99"/>
      <c r="P32" s="129">
        <v>14131</v>
      </c>
    </row>
    <row r="33" spans="1:16" ht="25.5">
      <c r="A33" s="67">
        <v>3226</v>
      </c>
      <c r="B33" s="68" t="s">
        <v>49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1:16" ht="25.5">
      <c r="A34" s="67">
        <v>3227</v>
      </c>
      <c r="B34" s="68" t="s">
        <v>50</v>
      </c>
      <c r="C34" s="99"/>
      <c r="D34" s="99"/>
      <c r="E34" s="99"/>
      <c r="F34" s="99"/>
      <c r="G34" s="99"/>
      <c r="H34" s="99"/>
      <c r="I34" s="99"/>
      <c r="J34" s="99"/>
      <c r="K34" s="99">
        <v>3000</v>
      </c>
      <c r="L34" s="129">
        <v>1100</v>
      </c>
      <c r="M34" s="99"/>
      <c r="N34" s="99"/>
      <c r="O34" s="99"/>
      <c r="P34" s="99"/>
    </row>
    <row r="35" spans="1:16" ht="12.75">
      <c r="A35" s="101">
        <v>323</v>
      </c>
      <c r="B35" s="102" t="s">
        <v>13</v>
      </c>
      <c r="C35" s="98">
        <f>SUM(E35+G35+I35+K35+M35+O35)</f>
        <v>92900</v>
      </c>
      <c r="D35" s="98">
        <f>F35+H35+J35+L35+P35+N35</f>
        <v>116330</v>
      </c>
      <c r="E35" s="98">
        <f>SUM(E36,E37,E38,E39,E40,E41,E42,E43,E44)</f>
        <v>0</v>
      </c>
      <c r="F35" s="98">
        <f>SUM(F36,F37,F38,F39,F40,F41,F42,F43,F44)</f>
        <v>0</v>
      </c>
      <c r="G35" s="98">
        <f aca="true" t="shared" si="8" ref="G35:O35">SUM(G36,G37,G38,G39,G40,G41,G42,G43,G44)</f>
        <v>2200</v>
      </c>
      <c r="H35" s="98">
        <f>SUM(H36,H37,H38,H39,H40,H41,H42,H43,H44)</f>
        <v>5470</v>
      </c>
      <c r="I35" s="98">
        <f t="shared" si="8"/>
        <v>0</v>
      </c>
      <c r="J35" s="98">
        <f>SUM(J36,J37,J38,J39,J40,J41,J42,J43,J44)</f>
        <v>0</v>
      </c>
      <c r="K35" s="98">
        <f t="shared" si="8"/>
        <v>90700</v>
      </c>
      <c r="L35" s="98">
        <f>SUM(L36,L37,L38,L39,L40,L41,L42,L43,L44)</f>
        <v>109060</v>
      </c>
      <c r="M35" s="98">
        <f t="shared" si="8"/>
        <v>0</v>
      </c>
      <c r="N35" s="98">
        <f>SUM(N36,N37,N38,N39,N40,N41,N42,N43,N44)</f>
        <v>0</v>
      </c>
      <c r="O35" s="98">
        <f t="shared" si="8"/>
        <v>0</v>
      </c>
      <c r="P35" s="98">
        <f>SUM(P36,P37,P38,P39,P40,P41,P42,P43,P44)</f>
        <v>1800</v>
      </c>
    </row>
    <row r="36" spans="1:16" ht="12.75">
      <c r="A36" s="67">
        <v>3231</v>
      </c>
      <c r="B36" s="68" t="s">
        <v>51</v>
      </c>
      <c r="C36" s="99"/>
      <c r="D36" s="99"/>
      <c r="E36" s="99"/>
      <c r="F36" s="99"/>
      <c r="G36" s="99"/>
      <c r="H36" s="99"/>
      <c r="I36" s="99"/>
      <c r="J36" s="99"/>
      <c r="K36" s="99">
        <v>22000</v>
      </c>
      <c r="L36" s="129">
        <v>29000</v>
      </c>
      <c r="M36" s="99"/>
      <c r="N36" s="99"/>
      <c r="O36" s="99"/>
      <c r="P36" s="99"/>
    </row>
    <row r="37" spans="1:16" ht="25.5">
      <c r="A37" s="67">
        <v>3232</v>
      </c>
      <c r="B37" s="68" t="s">
        <v>52</v>
      </c>
      <c r="C37" s="99"/>
      <c r="D37" s="99"/>
      <c r="E37" s="99"/>
      <c r="F37" s="99"/>
      <c r="G37" s="99"/>
      <c r="H37" s="99"/>
      <c r="I37" s="99"/>
      <c r="J37" s="99"/>
      <c r="K37" s="99">
        <v>12000</v>
      </c>
      <c r="L37" s="129">
        <v>8000</v>
      </c>
      <c r="M37" s="99"/>
      <c r="N37" s="99"/>
      <c r="O37" s="99"/>
      <c r="P37" s="99"/>
    </row>
    <row r="38" spans="1:16" ht="12.75">
      <c r="A38" s="67">
        <v>3233</v>
      </c>
      <c r="B38" s="68" t="s">
        <v>53</v>
      </c>
      <c r="C38" s="99"/>
      <c r="D38" s="99"/>
      <c r="E38" s="99"/>
      <c r="F38" s="99"/>
      <c r="G38" s="99"/>
      <c r="H38" s="99"/>
      <c r="I38" s="99"/>
      <c r="J38" s="99"/>
      <c r="K38" s="99">
        <v>3000</v>
      </c>
      <c r="L38" s="129">
        <v>960</v>
      </c>
      <c r="M38" s="99"/>
      <c r="N38" s="99"/>
      <c r="O38" s="99"/>
      <c r="P38" s="99"/>
    </row>
    <row r="39" spans="1:16" ht="12.75">
      <c r="A39" s="67">
        <v>3234</v>
      </c>
      <c r="B39" s="68" t="s">
        <v>54</v>
      </c>
      <c r="C39" s="99"/>
      <c r="D39" s="99"/>
      <c r="E39" s="99"/>
      <c r="F39" s="99"/>
      <c r="G39" s="99">
        <v>2200</v>
      </c>
      <c r="H39" s="99"/>
      <c r="I39" s="99"/>
      <c r="J39" s="99"/>
      <c r="K39" s="99">
        <v>20000</v>
      </c>
      <c r="L39" s="129">
        <v>29000</v>
      </c>
      <c r="M39" s="99"/>
      <c r="N39" s="99"/>
      <c r="O39" s="99"/>
      <c r="P39" s="99"/>
    </row>
    <row r="40" spans="1:16" ht="12.75">
      <c r="A40" s="67">
        <v>3235</v>
      </c>
      <c r="B40" s="68" t="s">
        <v>55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12.75">
      <c r="A41" s="67">
        <v>3236</v>
      </c>
      <c r="B41" s="68" t="s">
        <v>56</v>
      </c>
      <c r="C41" s="99"/>
      <c r="D41" s="99"/>
      <c r="E41" s="99"/>
      <c r="F41" s="99"/>
      <c r="G41" s="99"/>
      <c r="H41" s="99"/>
      <c r="I41" s="99"/>
      <c r="J41" s="99"/>
      <c r="K41" s="99">
        <v>17500</v>
      </c>
      <c r="L41" s="129">
        <v>8500</v>
      </c>
      <c r="M41" s="99"/>
      <c r="N41" s="99"/>
      <c r="O41" s="99"/>
      <c r="P41" s="129">
        <v>1800</v>
      </c>
    </row>
    <row r="42" spans="1:16" ht="12.75">
      <c r="A42" s="67">
        <v>3237</v>
      </c>
      <c r="B42" s="68" t="s">
        <v>57</v>
      </c>
      <c r="C42" s="99"/>
      <c r="D42" s="99"/>
      <c r="E42" s="99"/>
      <c r="F42" s="99"/>
      <c r="G42" s="99"/>
      <c r="H42" s="99"/>
      <c r="I42" s="99"/>
      <c r="J42" s="99"/>
      <c r="K42" s="99">
        <v>0</v>
      </c>
      <c r="L42" s="99">
        <v>0</v>
      </c>
      <c r="M42" s="99"/>
      <c r="N42" s="99"/>
      <c r="O42" s="99"/>
      <c r="P42" s="99"/>
    </row>
    <row r="43" spans="1:16" ht="12.75">
      <c r="A43" s="67">
        <v>3238</v>
      </c>
      <c r="B43" s="68" t="s">
        <v>58</v>
      </c>
      <c r="C43" s="99"/>
      <c r="D43" s="99"/>
      <c r="E43" s="99"/>
      <c r="F43" s="99"/>
      <c r="G43" s="99"/>
      <c r="H43" s="99"/>
      <c r="I43" s="99"/>
      <c r="J43" s="99"/>
      <c r="K43" s="99">
        <v>9200</v>
      </c>
      <c r="L43" s="129">
        <v>7600</v>
      </c>
      <c r="M43" s="99"/>
      <c r="N43" s="99"/>
      <c r="O43" s="99"/>
      <c r="P43" s="99"/>
    </row>
    <row r="44" spans="1:16" ht="12.75">
      <c r="A44" s="67">
        <v>3239</v>
      </c>
      <c r="B44" s="68" t="s">
        <v>59</v>
      </c>
      <c r="C44" s="99"/>
      <c r="D44" s="99"/>
      <c r="E44" s="99"/>
      <c r="F44" s="99"/>
      <c r="G44" s="99"/>
      <c r="H44" s="129">
        <v>5470</v>
      </c>
      <c r="I44" s="99"/>
      <c r="J44" s="99"/>
      <c r="K44" s="99">
        <v>7000</v>
      </c>
      <c r="L44" s="129">
        <v>26000</v>
      </c>
      <c r="M44" s="99"/>
      <c r="N44" s="99"/>
      <c r="O44" s="99"/>
      <c r="P44" s="99"/>
    </row>
    <row r="45" spans="1:16" ht="25.5">
      <c r="A45" s="73">
        <v>324</v>
      </c>
      <c r="B45" s="71" t="s">
        <v>72</v>
      </c>
      <c r="C45" s="98">
        <f>SUM(E45:O45)</f>
        <v>0</v>
      </c>
      <c r="D45" s="98">
        <f>SUM(F45:P45)</f>
        <v>0</v>
      </c>
      <c r="E45" s="98">
        <f>E46</f>
        <v>0</v>
      </c>
      <c r="F45" s="98">
        <f>F46</f>
        <v>0</v>
      </c>
      <c r="G45" s="98">
        <f aca="true" t="shared" si="9" ref="G45:P45">G46</f>
        <v>0</v>
      </c>
      <c r="H45" s="98">
        <f t="shared" si="9"/>
        <v>0</v>
      </c>
      <c r="I45" s="98">
        <f t="shared" si="9"/>
        <v>0</v>
      </c>
      <c r="J45" s="98">
        <f t="shared" si="9"/>
        <v>0</v>
      </c>
      <c r="K45" s="98">
        <f t="shared" si="9"/>
        <v>0</v>
      </c>
      <c r="L45" s="98">
        <f t="shared" si="9"/>
        <v>0</v>
      </c>
      <c r="M45" s="98">
        <f t="shared" si="9"/>
        <v>0</v>
      </c>
      <c r="N45" s="98">
        <f t="shared" si="9"/>
        <v>0</v>
      </c>
      <c r="O45" s="98">
        <f t="shared" si="9"/>
        <v>0</v>
      </c>
      <c r="P45" s="98">
        <f t="shared" si="9"/>
        <v>0</v>
      </c>
    </row>
    <row r="46" spans="1:16" ht="25.5">
      <c r="A46" s="67">
        <v>3241</v>
      </c>
      <c r="B46" s="68" t="s">
        <v>72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1:16" ht="25.5">
      <c r="A47" s="73">
        <v>329</v>
      </c>
      <c r="B47" s="71" t="s">
        <v>73</v>
      </c>
      <c r="C47" s="98">
        <f>SUM(E47+G47+I47+K47+M47+O47)</f>
        <v>48200</v>
      </c>
      <c r="D47" s="98">
        <f>F47+H47+J47+L47+P47+N47</f>
        <v>124614</v>
      </c>
      <c r="E47" s="98">
        <f aca="true" t="shared" si="10" ref="E47:O47">SUM(E48:E51)</f>
        <v>0</v>
      </c>
      <c r="F47" s="98">
        <f>SUM(F48:F51)</f>
        <v>0</v>
      </c>
      <c r="G47" s="98">
        <f t="shared" si="10"/>
        <v>0</v>
      </c>
      <c r="H47" s="98">
        <f>SUM(H48:H51)</f>
        <v>0</v>
      </c>
      <c r="I47" s="98">
        <f t="shared" si="10"/>
        <v>31000</v>
      </c>
      <c r="J47" s="98">
        <f>SUM(J48:J51)</f>
        <v>75000</v>
      </c>
      <c r="K47" s="98">
        <f t="shared" si="10"/>
        <v>3200</v>
      </c>
      <c r="L47" s="98">
        <f>SUM(L48:L51)</f>
        <v>5100</v>
      </c>
      <c r="M47" s="98">
        <f t="shared" si="10"/>
        <v>0</v>
      </c>
      <c r="N47" s="98">
        <f>SUM(N48:N51)</f>
        <v>0</v>
      </c>
      <c r="O47" s="98">
        <f t="shared" si="10"/>
        <v>14000</v>
      </c>
      <c r="P47" s="98">
        <f>SUM(P48:P51)</f>
        <v>44514</v>
      </c>
    </row>
    <row r="48" spans="1:16" ht="12.75">
      <c r="A48" s="67">
        <v>3294</v>
      </c>
      <c r="B48" s="68" t="s">
        <v>77</v>
      </c>
      <c r="C48" s="99"/>
      <c r="D48" s="99"/>
      <c r="E48" s="99"/>
      <c r="F48" s="99"/>
      <c r="G48" s="99"/>
      <c r="H48" s="99"/>
      <c r="I48" s="99"/>
      <c r="J48" s="99"/>
      <c r="K48" s="99">
        <v>1200</v>
      </c>
      <c r="L48" s="129">
        <v>1300</v>
      </c>
      <c r="M48" s="99"/>
      <c r="N48" s="99"/>
      <c r="O48" s="99"/>
      <c r="P48" s="99"/>
    </row>
    <row r="49" spans="1:16" ht="12.75">
      <c r="A49" s="67">
        <v>3295</v>
      </c>
      <c r="B49" s="68" t="s">
        <v>74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v>14000</v>
      </c>
      <c r="P49" s="129">
        <v>12613</v>
      </c>
    </row>
    <row r="50" spans="1:16" ht="12.75">
      <c r="A50" s="67">
        <v>3296</v>
      </c>
      <c r="B50" s="68" t="s">
        <v>91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29">
        <v>27113</v>
      </c>
    </row>
    <row r="51" spans="1:16" ht="25.5">
      <c r="A51" s="67">
        <v>3299</v>
      </c>
      <c r="B51" s="68" t="s">
        <v>73</v>
      </c>
      <c r="C51" s="99"/>
      <c r="D51" s="99"/>
      <c r="E51" s="99"/>
      <c r="F51" s="99"/>
      <c r="G51" s="99"/>
      <c r="H51" s="99"/>
      <c r="I51" s="99">
        <v>31000</v>
      </c>
      <c r="J51" s="129">
        <v>75000</v>
      </c>
      <c r="K51" s="99">
        <v>2000</v>
      </c>
      <c r="L51" s="129">
        <v>3800</v>
      </c>
      <c r="M51" s="99"/>
      <c r="N51" s="99"/>
      <c r="O51" s="99"/>
      <c r="P51" s="129">
        <v>4788</v>
      </c>
    </row>
    <row r="52" spans="1:16" s="5" customFormat="1" ht="12.75">
      <c r="A52" s="73">
        <v>34</v>
      </c>
      <c r="B52" s="71" t="s">
        <v>14</v>
      </c>
      <c r="C52" s="98">
        <f>SUM(E52+G52+I52+K52+M52+O52)</f>
        <v>1500</v>
      </c>
      <c r="D52" s="98">
        <f>F52+H52+J52+L52+N52+P52</f>
        <v>23832</v>
      </c>
      <c r="E52" s="98">
        <f aca="true" t="shared" si="11" ref="E52:P52">SUM(E53)</f>
        <v>0</v>
      </c>
      <c r="F52" s="98">
        <f t="shared" si="11"/>
        <v>0</v>
      </c>
      <c r="G52" s="98">
        <f t="shared" si="11"/>
        <v>0</v>
      </c>
      <c r="H52" s="98">
        <f t="shared" si="11"/>
        <v>0</v>
      </c>
      <c r="I52" s="98">
        <f t="shared" si="11"/>
        <v>0</v>
      </c>
      <c r="J52" s="98">
        <f t="shared" si="11"/>
        <v>0</v>
      </c>
      <c r="K52" s="98">
        <f t="shared" si="11"/>
        <v>1500</v>
      </c>
      <c r="L52" s="98">
        <f t="shared" si="11"/>
        <v>3900</v>
      </c>
      <c r="M52" s="98">
        <f t="shared" si="11"/>
        <v>0</v>
      </c>
      <c r="N52" s="98">
        <f t="shared" si="11"/>
        <v>0</v>
      </c>
      <c r="O52" s="98">
        <f t="shared" si="11"/>
        <v>0</v>
      </c>
      <c r="P52" s="98">
        <f t="shared" si="11"/>
        <v>19932</v>
      </c>
    </row>
    <row r="53" spans="1:16" s="103" customFormat="1" ht="12.75">
      <c r="A53" s="101">
        <v>343</v>
      </c>
      <c r="B53" s="102" t="s">
        <v>15</v>
      </c>
      <c r="C53" s="98">
        <f>SUM(E53+G53+I53+K53+M53+O53)</f>
        <v>1500</v>
      </c>
      <c r="D53" s="98">
        <f>F53+H53+J53+L53+P53+N53</f>
        <v>23832</v>
      </c>
      <c r="E53" s="100">
        <f aca="true" t="shared" si="12" ref="E53:O53">SUM(E54,E55,E56,E57)</f>
        <v>0</v>
      </c>
      <c r="F53" s="100">
        <f>SUM(F54,F55,F56,F57)</f>
        <v>0</v>
      </c>
      <c r="G53" s="100">
        <f t="shared" si="12"/>
        <v>0</v>
      </c>
      <c r="H53" s="100">
        <f>SUM(H54,H55,H56,H57)</f>
        <v>0</v>
      </c>
      <c r="I53" s="100">
        <f t="shared" si="12"/>
        <v>0</v>
      </c>
      <c r="J53" s="100">
        <f>SUM(J54,J55,J56,J57)</f>
        <v>0</v>
      </c>
      <c r="K53" s="100">
        <f t="shared" si="12"/>
        <v>1500</v>
      </c>
      <c r="L53" s="100">
        <f>SUM(L54,L55,L56,L57)</f>
        <v>3900</v>
      </c>
      <c r="M53" s="100">
        <f t="shared" si="12"/>
        <v>0</v>
      </c>
      <c r="N53" s="100">
        <f>SUM(N54,N55,N56,N57)</f>
        <v>0</v>
      </c>
      <c r="O53" s="100">
        <f t="shared" si="12"/>
        <v>0</v>
      </c>
      <c r="P53" s="100">
        <f>SUM(P54,P55,P56,P57)</f>
        <v>19932</v>
      </c>
    </row>
    <row r="54" spans="1:16" ht="25.5">
      <c r="A54" s="67">
        <v>3431</v>
      </c>
      <c r="B54" s="68" t="s">
        <v>60</v>
      </c>
      <c r="C54" s="99"/>
      <c r="D54" s="99"/>
      <c r="E54" s="99"/>
      <c r="F54" s="99"/>
      <c r="G54" s="99"/>
      <c r="H54" s="99"/>
      <c r="I54" s="99"/>
      <c r="J54" s="99"/>
      <c r="K54" s="99">
        <v>1500</v>
      </c>
      <c r="L54" s="129">
        <v>3900</v>
      </c>
      <c r="M54" s="99"/>
      <c r="N54" s="99"/>
      <c r="O54" s="99"/>
      <c r="P54" s="99"/>
    </row>
    <row r="55" spans="1:16" ht="25.5">
      <c r="A55" s="67">
        <v>3432</v>
      </c>
      <c r="B55" s="68" t="s">
        <v>61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1:16" ht="12.75">
      <c r="A56" s="67">
        <v>3433</v>
      </c>
      <c r="B56" s="68" t="s">
        <v>62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>
        <v>19932</v>
      </c>
    </row>
    <row r="57" spans="1:16" ht="25.5">
      <c r="A57" s="67">
        <v>3434</v>
      </c>
      <c r="B57" s="68" t="s">
        <v>63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16" s="5" customFormat="1" ht="12.75">
      <c r="A58" s="73">
        <v>34</v>
      </c>
      <c r="B58" s="71" t="s">
        <v>88</v>
      </c>
      <c r="C58" s="98">
        <f>SUM(E58:O58)</f>
        <v>0</v>
      </c>
      <c r="D58" s="98">
        <f>SUM(F58:P58)</f>
        <v>29376</v>
      </c>
      <c r="E58" s="98">
        <f aca="true" t="shared" si="13" ref="E58:P59">SUM(E59)</f>
        <v>0</v>
      </c>
      <c r="F58" s="98">
        <f t="shared" si="13"/>
        <v>0</v>
      </c>
      <c r="G58" s="98">
        <f t="shared" si="13"/>
        <v>0</v>
      </c>
      <c r="H58" s="98">
        <f t="shared" si="13"/>
        <v>0</v>
      </c>
      <c r="I58" s="98">
        <f t="shared" si="13"/>
        <v>0</v>
      </c>
      <c r="J58" s="98">
        <f t="shared" si="13"/>
        <v>0</v>
      </c>
      <c r="K58" s="98">
        <f>SUM(K59)</f>
        <v>0</v>
      </c>
      <c r="L58" s="98">
        <f t="shared" si="13"/>
        <v>0</v>
      </c>
      <c r="M58" s="98">
        <f t="shared" si="13"/>
        <v>0</v>
      </c>
      <c r="N58" s="98">
        <f t="shared" si="13"/>
        <v>0</v>
      </c>
      <c r="O58" s="98">
        <f t="shared" si="13"/>
        <v>0</v>
      </c>
      <c r="P58" s="98">
        <f t="shared" si="13"/>
        <v>29376</v>
      </c>
    </row>
    <row r="59" spans="1:16" s="103" customFormat="1" ht="12.75">
      <c r="A59" s="101">
        <v>372</v>
      </c>
      <c r="B59" s="102" t="s">
        <v>89</v>
      </c>
      <c r="C59" s="98">
        <f>SUM(E59:O59)</f>
        <v>0</v>
      </c>
      <c r="D59" s="98">
        <f>F59+H59+J59+L59+P59+N59</f>
        <v>29376</v>
      </c>
      <c r="E59" s="100">
        <f t="shared" si="13"/>
        <v>0</v>
      </c>
      <c r="F59" s="100">
        <f t="shared" si="13"/>
        <v>0</v>
      </c>
      <c r="G59" s="100">
        <f t="shared" si="13"/>
        <v>0</v>
      </c>
      <c r="H59" s="100">
        <f t="shared" si="13"/>
        <v>0</v>
      </c>
      <c r="I59" s="100">
        <f t="shared" si="13"/>
        <v>0</v>
      </c>
      <c r="J59" s="100">
        <f t="shared" si="13"/>
        <v>0</v>
      </c>
      <c r="K59" s="100">
        <f>SUM(K60)</f>
        <v>0</v>
      </c>
      <c r="L59" s="100">
        <f t="shared" si="13"/>
        <v>0</v>
      </c>
      <c r="M59" s="100">
        <f t="shared" si="13"/>
        <v>0</v>
      </c>
      <c r="N59" s="100">
        <f t="shared" si="13"/>
        <v>0</v>
      </c>
      <c r="O59" s="100">
        <f t="shared" si="13"/>
        <v>0</v>
      </c>
      <c r="P59" s="100">
        <f t="shared" si="13"/>
        <v>29376</v>
      </c>
    </row>
    <row r="60" spans="1:16" ht="12.75">
      <c r="A60" s="67">
        <v>3722</v>
      </c>
      <c r="B60" s="68" t="s">
        <v>90</v>
      </c>
      <c r="C60" s="99"/>
      <c r="D60" s="99"/>
      <c r="E60" s="99"/>
      <c r="F60" s="99"/>
      <c r="G60" s="99"/>
      <c r="H60" s="99"/>
      <c r="I60" s="99"/>
      <c r="J60" s="99"/>
      <c r="K60" s="99"/>
      <c r="L60" s="131"/>
      <c r="M60" s="99"/>
      <c r="N60" s="99"/>
      <c r="O60" s="99"/>
      <c r="P60" s="129">
        <v>29376</v>
      </c>
    </row>
    <row r="61" spans="1:16" ht="12.75">
      <c r="A61" s="67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s="5" customFormat="1" ht="25.5">
      <c r="A62" s="73">
        <v>4</v>
      </c>
      <c r="B62" s="71" t="s">
        <v>16</v>
      </c>
      <c r="C62" s="98">
        <f>C63</f>
        <v>49600</v>
      </c>
      <c r="D62" s="98">
        <f>D63</f>
        <v>6000</v>
      </c>
      <c r="E62" s="98">
        <f>SUM(E63)</f>
        <v>0</v>
      </c>
      <c r="F62" s="98">
        <f>SUM(F63)</f>
        <v>0</v>
      </c>
      <c r="G62" s="98">
        <f aca="true" t="shared" si="14" ref="G62:P62">SUM(G63)</f>
        <v>0</v>
      </c>
      <c r="H62" s="98">
        <f t="shared" si="14"/>
        <v>0</v>
      </c>
      <c r="I62" s="98">
        <f t="shared" si="14"/>
        <v>12600</v>
      </c>
      <c r="J62" s="98">
        <f t="shared" si="14"/>
        <v>4500</v>
      </c>
      <c r="K62" s="98">
        <f t="shared" si="14"/>
        <v>30000</v>
      </c>
      <c r="L62" s="98">
        <f t="shared" si="14"/>
        <v>0</v>
      </c>
      <c r="M62" s="98">
        <f t="shared" si="14"/>
        <v>0</v>
      </c>
      <c r="N62" s="98">
        <f t="shared" si="14"/>
        <v>0</v>
      </c>
      <c r="O62" s="98">
        <f t="shared" si="14"/>
        <v>7000</v>
      </c>
      <c r="P62" s="98">
        <f t="shared" si="14"/>
        <v>1500</v>
      </c>
    </row>
    <row r="63" spans="1:16" ht="38.25">
      <c r="A63" s="73">
        <v>42</v>
      </c>
      <c r="B63" s="71" t="s">
        <v>27</v>
      </c>
      <c r="C63" s="98">
        <f>SUM(E63+G63+I63+K63+M63+O63)</f>
        <v>49600</v>
      </c>
      <c r="D63" s="98">
        <f>F63+H63+J63+L63+N63+P63</f>
        <v>6000</v>
      </c>
      <c r="E63" s="100">
        <f>SUM(E64+E69+E72)</f>
        <v>0</v>
      </c>
      <c r="F63" s="100">
        <f>SUM(F64+F69+F72)</f>
        <v>0</v>
      </c>
      <c r="G63" s="100">
        <f aca="true" t="shared" si="15" ref="G63:O63">SUM(G64+G69+G72)</f>
        <v>0</v>
      </c>
      <c r="H63" s="100">
        <f>SUM(H64+H69+H72)</f>
        <v>0</v>
      </c>
      <c r="I63" s="100">
        <f t="shared" si="15"/>
        <v>12600</v>
      </c>
      <c r="J63" s="100">
        <f>SUM(J64+J69+J72)</f>
        <v>4500</v>
      </c>
      <c r="K63" s="100">
        <f t="shared" si="15"/>
        <v>30000</v>
      </c>
      <c r="L63" s="100">
        <f>SUM(L64+L69+L72)</f>
        <v>0</v>
      </c>
      <c r="M63" s="100">
        <f t="shared" si="15"/>
        <v>0</v>
      </c>
      <c r="N63" s="100">
        <f>SUM(N64+N69+N72)</f>
        <v>0</v>
      </c>
      <c r="O63" s="100">
        <f t="shared" si="15"/>
        <v>7000</v>
      </c>
      <c r="P63" s="100">
        <f>SUM(P64+P69+P72)</f>
        <v>1500</v>
      </c>
    </row>
    <row r="64" spans="1:16" s="103" customFormat="1" ht="12.75">
      <c r="A64" s="101">
        <v>421</v>
      </c>
      <c r="B64" s="102" t="s">
        <v>23</v>
      </c>
      <c r="C64" s="98">
        <f>SUM(E64+G64+I64+K64+M64+O64)</f>
        <v>0</v>
      </c>
      <c r="D64" s="98">
        <f>F64+H64+J64+L64+P64+N64</f>
        <v>0</v>
      </c>
      <c r="E64" s="100">
        <f>SUM(E65:E68)</f>
        <v>0</v>
      </c>
      <c r="F64" s="100">
        <f>SUM(F65:F68)</f>
        <v>0</v>
      </c>
      <c r="G64" s="100">
        <f aca="true" t="shared" si="16" ref="G64:O64">SUM(G65:G68)</f>
        <v>0</v>
      </c>
      <c r="H64" s="100">
        <f>SUM(H65:H68)</f>
        <v>0</v>
      </c>
      <c r="I64" s="100">
        <f t="shared" si="16"/>
        <v>0</v>
      </c>
      <c r="J64" s="100">
        <f>SUM(J65:J68)</f>
        <v>0</v>
      </c>
      <c r="K64" s="100">
        <f t="shared" si="16"/>
        <v>0</v>
      </c>
      <c r="L64" s="100">
        <f>SUM(L65:L68)</f>
        <v>0</v>
      </c>
      <c r="M64" s="100">
        <f t="shared" si="16"/>
        <v>0</v>
      </c>
      <c r="N64" s="100">
        <f>SUM(N65:N68)</f>
        <v>0</v>
      </c>
      <c r="O64" s="100">
        <f t="shared" si="16"/>
        <v>0</v>
      </c>
      <c r="P64" s="100">
        <f>SUM(P65:P68)</f>
        <v>0</v>
      </c>
    </row>
    <row r="65" spans="1:16" ht="12.75">
      <c r="A65" s="67">
        <v>4211</v>
      </c>
      <c r="B65" s="68" t="s">
        <v>64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1:16" ht="12.75">
      <c r="A66" s="67">
        <v>4212</v>
      </c>
      <c r="B66" s="68" t="s">
        <v>65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1:16" ht="25.5">
      <c r="A67" s="67">
        <v>4213</v>
      </c>
      <c r="B67" s="68" t="s">
        <v>66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1:16" ht="12.75">
      <c r="A68" s="67">
        <v>4214</v>
      </c>
      <c r="B68" s="68" t="s">
        <v>67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1:16" ht="12.75">
      <c r="A69" s="73">
        <v>422</v>
      </c>
      <c r="B69" s="71" t="s">
        <v>78</v>
      </c>
      <c r="C69" s="98">
        <f>SUM(E69+G69+I69+K69+M69+O69)</f>
        <v>43000</v>
      </c>
      <c r="D69" s="98">
        <f>F69+H69+J69+L69+P69+N69</f>
        <v>0</v>
      </c>
      <c r="E69" s="98">
        <f>SUM(E70:E71)</f>
        <v>0</v>
      </c>
      <c r="F69" s="98">
        <f>SUM(F70:F71)</f>
        <v>0</v>
      </c>
      <c r="G69" s="98">
        <f aca="true" t="shared" si="17" ref="G69:O69">SUM(G70:G71)</f>
        <v>0</v>
      </c>
      <c r="H69" s="98">
        <f>SUM(H70:H71)</f>
        <v>0</v>
      </c>
      <c r="I69" s="98">
        <f t="shared" si="17"/>
        <v>6000</v>
      </c>
      <c r="J69" s="98">
        <f>SUM(J70:J71)</f>
        <v>0</v>
      </c>
      <c r="K69" s="98">
        <f t="shared" si="17"/>
        <v>30000</v>
      </c>
      <c r="L69" s="98">
        <f>SUM(L70:L71)</f>
        <v>0</v>
      </c>
      <c r="M69" s="98">
        <f t="shared" si="17"/>
        <v>0</v>
      </c>
      <c r="N69" s="98">
        <f>SUM(N70:N71)</f>
        <v>0</v>
      </c>
      <c r="O69" s="98">
        <f t="shared" si="17"/>
        <v>7000</v>
      </c>
      <c r="P69" s="98">
        <f>SUM(P70:P71)</f>
        <v>0</v>
      </c>
    </row>
    <row r="70" spans="1:16" ht="12.75">
      <c r="A70" s="67">
        <v>4221</v>
      </c>
      <c r="B70" s="68" t="s">
        <v>75</v>
      </c>
      <c r="C70" s="99"/>
      <c r="D70" s="99"/>
      <c r="E70" s="99"/>
      <c r="F70" s="99"/>
      <c r="G70" s="99"/>
      <c r="H70" s="99"/>
      <c r="I70" s="99"/>
      <c r="J70" s="99"/>
      <c r="K70" s="99">
        <v>5000</v>
      </c>
      <c r="L70" s="99"/>
      <c r="M70" s="99"/>
      <c r="N70" s="99"/>
      <c r="O70" s="99"/>
      <c r="P70" s="99"/>
    </row>
    <row r="71" spans="1:16" ht="12.75">
      <c r="A71" s="67">
        <v>4227</v>
      </c>
      <c r="B71" s="68" t="s">
        <v>79</v>
      </c>
      <c r="C71" s="99"/>
      <c r="D71" s="99"/>
      <c r="E71" s="99"/>
      <c r="F71" s="99"/>
      <c r="G71" s="99"/>
      <c r="H71" s="99"/>
      <c r="I71" s="99">
        <v>6000</v>
      </c>
      <c r="J71" s="99"/>
      <c r="K71" s="99">
        <v>25000</v>
      </c>
      <c r="L71" s="99"/>
      <c r="M71" s="99"/>
      <c r="N71" s="99"/>
      <c r="O71" s="99">
        <v>7000</v>
      </c>
      <c r="P71" s="99"/>
    </row>
    <row r="72" spans="1:16" ht="12.75">
      <c r="A72" s="73">
        <v>424</v>
      </c>
      <c r="B72" s="71" t="s">
        <v>80</v>
      </c>
      <c r="C72" s="98">
        <f>SUM(E72+G72+I72+K72+M72+O72)</f>
        <v>6600</v>
      </c>
      <c r="D72" s="98">
        <f>F72+H72+J72+L72+P72+N72</f>
        <v>6000</v>
      </c>
      <c r="E72" s="98">
        <f>SUM(E73)</f>
        <v>0</v>
      </c>
      <c r="F72" s="98">
        <f>SUM(F73)</f>
        <v>0</v>
      </c>
      <c r="G72" s="98">
        <f aca="true" t="shared" si="18" ref="G72:P72">SUM(G73)</f>
        <v>0</v>
      </c>
      <c r="H72" s="98">
        <f t="shared" si="18"/>
        <v>0</v>
      </c>
      <c r="I72" s="98">
        <f t="shared" si="18"/>
        <v>6600</v>
      </c>
      <c r="J72" s="98">
        <f t="shared" si="18"/>
        <v>4500</v>
      </c>
      <c r="K72" s="98">
        <f t="shared" si="18"/>
        <v>0</v>
      </c>
      <c r="L72" s="98">
        <f t="shared" si="18"/>
        <v>0</v>
      </c>
      <c r="M72" s="98">
        <f t="shared" si="18"/>
        <v>0</v>
      </c>
      <c r="N72" s="98">
        <f t="shared" si="18"/>
        <v>0</v>
      </c>
      <c r="O72" s="98">
        <f t="shared" si="18"/>
        <v>0</v>
      </c>
      <c r="P72" s="98">
        <f t="shared" si="18"/>
        <v>1500</v>
      </c>
    </row>
    <row r="73" spans="1:16" ht="12.75">
      <c r="A73" s="67">
        <v>4221</v>
      </c>
      <c r="B73" s="68" t="s">
        <v>80</v>
      </c>
      <c r="C73" s="99"/>
      <c r="D73" s="99"/>
      <c r="E73" s="99"/>
      <c r="F73" s="99"/>
      <c r="G73" s="99"/>
      <c r="H73" s="99"/>
      <c r="I73" s="99">
        <v>6600</v>
      </c>
      <c r="J73" s="129">
        <v>4500</v>
      </c>
      <c r="K73" s="99"/>
      <c r="L73" s="99"/>
      <c r="M73" s="99"/>
      <c r="N73" s="99"/>
      <c r="O73" s="99"/>
      <c r="P73" s="129">
        <v>1500</v>
      </c>
    </row>
    <row r="74" spans="1:16" ht="12.75">
      <c r="A74" s="54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54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54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54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54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54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54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54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54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54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54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54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54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54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54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54"/>
      <c r="B89" s="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54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54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54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54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54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54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54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54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54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54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54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54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54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54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54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54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54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54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54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54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54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54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54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54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54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54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54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54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54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54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54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54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54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54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54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54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54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54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54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54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54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54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54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54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54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54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54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54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54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54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54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54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54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54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54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54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54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54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54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54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54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54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54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54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54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54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54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54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54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54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54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54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54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</sheetData>
  <sheetProtection/>
  <mergeCells count="1">
    <mergeCell ref="A1:O1"/>
  </mergeCells>
  <printOptions horizontalCentered="1"/>
  <pageMargins left="0.25" right="0.25" top="0.75" bottom="0.75" header="0.3" footer="0.3"/>
  <pageSetup firstPageNumber="3" useFirstPageNumber="1"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Vratišinec - tajnica</cp:lastModifiedBy>
  <cp:lastPrinted>2023-01-24T07:19:14Z</cp:lastPrinted>
  <dcterms:created xsi:type="dcterms:W3CDTF">2013-09-11T11:00:21Z</dcterms:created>
  <dcterms:modified xsi:type="dcterms:W3CDTF">2023-01-24T07:19:25Z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