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DIO'!$A$1:$H$29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<sst xmlns="http://schemas.openxmlformats.org/spreadsheetml/2006/main" count="241" uniqueCount="126">
  <si>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</si>
  <si>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</si>
  <si>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</si>
  <si>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</si>
  <si>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</si>
  <si>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</si>
  <si>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</si>
  <si>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</si>
  <si>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</si>
  <si>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</si>
  <si>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</si>
  <si>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</si>
  <si>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</si>
  <si>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</si>
  <si>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</si>
  <si>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</si>
  <si>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</si>
  <si>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</si>
  <si>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</si>
  <si>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</si>
  <si>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</si>
  <si>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</si>
  <si>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</si>
  <si>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</si>
  <si>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</si>
  <si>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</si>
  <si>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</si>
  <si>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</si>
  <si>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</si>
  <si>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</si>
  <si>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</si>
  <si>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</si>
  <si>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</si>
  <si>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</si>
  <si>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</si>
  <si>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</si>
  <si>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</si>
  <si>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</si>
  <si>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</si>
  <si>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</si>
  <si>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</si>
  <si>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</si>
  <si>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</si>
  <si>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</si>
  <si>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</si>
  <si>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</si>
  <si>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</si>
  <si>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</si>
  <si>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</si>
  <si>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</si>
  <si>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</si>
  <si>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</si>
  <si>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</si>
  <si>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</si>
  <si>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</si>
  <si>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</si>
  <si>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</si>
  <si>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</si>
  <si>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</si>
  <si>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</si>
  <si>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Kxx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</si>
  <si>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</si>
  <si>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</si>
  <si>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</si>
  <si>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</si>
  <si>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</si>
  <si>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</si>
  <si>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</si>
  <si>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</si>
  <si>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</si>
  <si>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</si>
  <si>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</si>
  <si>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</si>
  <si>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</si>
  <si>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</si>
  <si>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</si>
  <si>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</si>
  <si>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</si>
  <si>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</si>
  <si>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</si>
  <si>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</si>
  <si>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</si>
  <si>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</si>
  <si>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</si>
  <si>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</si>
  <si>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</si>
  <si>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</si>
  <si>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</si>
  <si>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</si>
  <si>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</si>
  <si>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</si>
  <si>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</si>
  <si>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</si>
  <si>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</si>
  <si>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</si>
  <si>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</si>
  <si>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</si>
  <si>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</si>
  <si>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</si>
  <si>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</si>
  <si>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</si>
  <si>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</si>
  <si>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A</t>
  </si>
  <si>
    <t>1012A100001 Osnovno školstvo</t>
  </si>
  <si>
    <t>Naknade troškova osobama izvan radnog odnosa</t>
  </si>
  <si>
    <t>Ostali nespomenuti rashodi poslovanja</t>
  </si>
  <si>
    <t>Pristojbe i naknade</t>
  </si>
  <si>
    <t>Računala i računalna oprema</t>
  </si>
  <si>
    <t>OŠ DR. VINKA ŽGANCA VRATIŠINEC</t>
  </si>
  <si>
    <t>Članarine</t>
  </si>
  <si>
    <t>Postrojenje i oprema</t>
  </si>
  <si>
    <t xml:space="preserve">Oprema </t>
  </si>
  <si>
    <t>Knjige</t>
  </si>
  <si>
    <t>2021.</t>
  </si>
  <si>
    <t>2023. (druga razina računskog plana)</t>
  </si>
  <si>
    <t>Prijedlog plana 
za 2021.</t>
  </si>
  <si>
    <t>Projekcija plana
za 2022.</t>
  </si>
  <si>
    <t>Projekcija plana 
za 2023.</t>
  </si>
  <si>
    <t>PRIJEDLOG PLANA ZA 2021. (četvrta razina računskog plana)</t>
  </si>
  <si>
    <t>PRIJEDLOG PLANA ZA 2023. (druga razina računskog plana)</t>
  </si>
  <si>
    <r>
      <t xml:space="preserve">FINANCIJSKI PLAN ZA 2021.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</si>
  <si>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OŠ DR. VINKA ŽGANCA VRATIŠINEC, ŠKOLSKA 4, VRATIŠINEC, 40315 MURSKO SREDIŠĆE</t>
  </si>
  <si>
    <t>OIB: 40508372369, RKP: 16184</t>
  </si>
  <si>
    <t>Klasa: 400-02-01/20-01/02</t>
  </si>
  <si>
    <t>Urbroj: 2109-49-20-01</t>
  </si>
  <si>
    <t>Vratišinec, 28.12.2020.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</si>
</sst>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1" fontId="21" fillId="0" borderId="55" xfId="0" applyNumberFormat="1" applyFont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/>
    </xf>
    <xf numFmtId="3" fontId="21" fillId="0" borderId="57" xfId="0" applyNumberFormat="1" applyFont="1" applyBorder="1" applyAlignment="1">
      <alignment horizont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26" fillId="0" borderId="60" xfId="0" applyNumberFormat="1" applyFont="1" applyFill="1" applyBorder="1" applyAlignment="1" applyProtection="1">
      <alignment wrapText="1"/>
      <protection/>
    </xf>
    <xf numFmtId="4" fontId="26" fillId="0" borderId="6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1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4" fontId="0" fillId="0" borderId="65" xfId="0" applyNumberFormat="1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tabSelected="1" view="pageBreakPreview" zoomScale="120" zoomScaleSheetLayoutView="120" zoomScalePageLayoutView="0" workbookViewId="0" topLeftCell="A1">
      <selection activeCell="A6" sqref="A6:H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spans="1:8" ht="15">
      <c r="A1" s="155" t="s">
        <v>121</v>
      </c>
      <c r="B1" s="155"/>
      <c r="C1" s="155"/>
      <c r="D1" s="155"/>
      <c r="E1" s="155"/>
      <c r="F1" s="155"/>
      <c r="G1" s="155"/>
      <c r="H1" s="155"/>
    </row>
    <row r="2" spans="1:8" ht="15">
      <c r="A2" s="155" t="s">
        <v>122</v>
      </c>
      <c r="B2" s="155"/>
      <c r="C2" s="155"/>
      <c r="D2" s="155"/>
      <c r="E2" s="155"/>
      <c r="F2" s="155"/>
      <c r="G2" s="155"/>
      <c r="H2" s="155"/>
    </row>
    <row r="3" spans="1:8" ht="15">
      <c r="A3" s="155" t="s">
        <v>123</v>
      </c>
      <c r="B3" s="155"/>
      <c r="C3" s="155"/>
      <c r="D3" s="155"/>
      <c r="E3" s="155"/>
      <c r="F3" s="155"/>
      <c r="G3" s="155"/>
      <c r="H3" s="155"/>
    </row>
    <row r="4" spans="1:8" ht="15">
      <c r="A4" s="155" t="s">
        <v>124</v>
      </c>
      <c r="B4" s="155"/>
      <c r="C4" s="155"/>
      <c r="D4" s="155"/>
      <c r="E4" s="155"/>
      <c r="F4" s="155"/>
      <c r="G4" s="155"/>
      <c r="H4" s="155"/>
    </row>
    <row r="5" spans="1:8" ht="15">
      <c r="A5" s="155" t="s">
        <v>125</v>
      </c>
      <c r="B5" s="155"/>
      <c r="C5" s="155"/>
      <c r="D5" s="155"/>
      <c r="E5" s="155"/>
      <c r="F5" s="155"/>
      <c r="G5" s="155"/>
      <c r="H5" s="155"/>
    </row>
    <row r="6" spans="1:8" ht="48" customHeight="1">
      <c r="A6" s="156" t="s">
        <v>120</v>
      </c>
      <c r="B6" s="156"/>
      <c r="C6" s="156"/>
      <c r="D6" s="156"/>
      <c r="E6" s="156"/>
      <c r="F6" s="156"/>
      <c r="G6" s="156"/>
      <c r="H6" s="156"/>
    </row>
    <row r="7" spans="1:8" s="48" customFormat="1" ht="26.25" customHeight="1">
      <c r="A7" s="156" t="s">
        <v>24</v>
      </c>
      <c r="B7" s="156"/>
      <c r="C7" s="156"/>
      <c r="D7" s="156"/>
      <c r="E7" s="156"/>
      <c r="F7" s="156"/>
      <c r="G7" s="157"/>
      <c r="H7" s="157"/>
    </row>
    <row r="8" spans="1:5" ht="15.75" customHeight="1">
      <c r="A8" s="49"/>
      <c r="B8" s="50"/>
      <c r="C8" s="50"/>
      <c r="D8" s="50"/>
      <c r="E8" s="50"/>
    </row>
    <row r="9" spans="1:9" ht="27.75" customHeight="1">
      <c r="A9" s="51"/>
      <c r="B9" s="52"/>
      <c r="C9" s="52"/>
      <c r="D9" s="53"/>
      <c r="E9" s="54"/>
      <c r="F9" s="55" t="s">
        <v>115</v>
      </c>
      <c r="G9" s="55" t="s">
        <v>116</v>
      </c>
      <c r="H9" s="56" t="s">
        <v>117</v>
      </c>
      <c r="I9" s="57"/>
    </row>
    <row r="10" spans="1:9" ht="27.75" customHeight="1">
      <c r="A10" s="158" t="s">
        <v>26</v>
      </c>
      <c r="B10" s="159"/>
      <c r="C10" s="159"/>
      <c r="D10" s="159"/>
      <c r="E10" s="160"/>
      <c r="F10" s="71">
        <f>+F11+F12</f>
        <v>3727200</v>
      </c>
      <c r="G10" s="71">
        <f>+G11+G12</f>
        <v>3743300</v>
      </c>
      <c r="H10" s="71">
        <f>+H11+H12</f>
        <v>3763300</v>
      </c>
      <c r="I10" s="69"/>
    </row>
    <row r="11" spans="1:8" ht="22.5" customHeight="1">
      <c r="A11" s="161" t="s">
        <v>0</v>
      </c>
      <c r="B11" s="153"/>
      <c r="C11" s="153"/>
      <c r="D11" s="153"/>
      <c r="E11" s="162"/>
      <c r="F11" s="74">
        <f>SUM('PLAN PRIHODA'!B16+'PLAN PRIHODA'!C16+'PLAN PRIHODA'!D16+'PLAN PRIHODA'!E16+'PLAN PRIHODA'!F16+'PLAN PRIHODA'!G16+'PLAN PRIHODA'!H16+'PLAN PRIHODA'!I16)</f>
        <v>3727200</v>
      </c>
      <c r="G11" s="74">
        <f>SUM('PLAN PRIHODA'!B29+'PLAN PRIHODA'!C29+'PLAN PRIHODA'!D29+'PLAN PRIHODA'!E29+'PLAN PRIHODA'!F29+'PLAN PRIHODA'!G29+'PLAN PRIHODA'!H29+'PLAN PRIHODA'!I29)</f>
        <v>3743300</v>
      </c>
      <c r="H11" s="74">
        <f>SUM('PLAN PRIHODA'!B42:K42)</f>
        <v>3763300</v>
      </c>
    </row>
    <row r="12" spans="1:8" ht="22.5" customHeight="1">
      <c r="A12" s="169" t="s">
        <v>28</v>
      </c>
      <c r="B12" s="170"/>
      <c r="C12" s="170"/>
      <c r="D12" s="170"/>
      <c r="E12" s="171"/>
      <c r="F12" s="74">
        <v>0</v>
      </c>
      <c r="G12" s="74">
        <v>0</v>
      </c>
      <c r="H12" s="74">
        <f>SUM('PLAN PRIHODA'!L16)</f>
        <v>0</v>
      </c>
    </row>
    <row r="13" spans="1:8" ht="22.5" customHeight="1">
      <c r="A13" s="70" t="s">
        <v>27</v>
      </c>
      <c r="B13" s="73"/>
      <c r="C13" s="73"/>
      <c r="D13" s="73"/>
      <c r="E13" s="73"/>
      <c r="F13" s="71">
        <f>SUM(F14:F15)</f>
        <v>3737900</v>
      </c>
      <c r="G13" s="71">
        <f>SUM(G14:G15)</f>
        <v>3743300</v>
      </c>
      <c r="H13" s="71">
        <f>SUM(H14:H15)</f>
        <v>3763300</v>
      </c>
    </row>
    <row r="14" spans="1:10" ht="22.5" customHeight="1">
      <c r="A14" s="152" t="s">
        <v>1</v>
      </c>
      <c r="B14" s="153"/>
      <c r="C14" s="153"/>
      <c r="D14" s="153"/>
      <c r="E14" s="154"/>
      <c r="F14" s="74">
        <f>SUM('PLAN RASHODA I IZDATAKA'!C9+'PLAN RASHODA I IZDATAKA'!C59)</f>
        <v>3688300</v>
      </c>
      <c r="G14" s="74">
        <f>SUM('PLAN RASHODA I IZDATAKA'!C110+'PLAN RASHODA I IZDATAKA'!C116)</f>
        <v>3718300</v>
      </c>
      <c r="H14" s="74">
        <f>SUM('PLAN RASHODA I IZDATAKA'!C132+'PLAN RASHODA I IZDATAKA'!C138)</f>
        <v>3738300</v>
      </c>
      <c r="I14" s="38"/>
      <c r="J14" s="38"/>
    </row>
    <row r="15" spans="1:10" ht="22.5" customHeight="1">
      <c r="A15" s="172" t="s">
        <v>30</v>
      </c>
      <c r="B15" s="162"/>
      <c r="C15" s="162"/>
      <c r="D15" s="162"/>
      <c r="E15" s="162"/>
      <c r="F15" s="58">
        <f>SUM('PLAN RASHODA I IZDATAKA'!C79)</f>
        <v>49600</v>
      </c>
      <c r="G15" s="58">
        <f>SUM('PLAN RASHODA I IZDATAKA'!C119)</f>
        <v>25000</v>
      </c>
      <c r="H15" s="59">
        <f>SUM('PLAN RASHODA I IZDATAKA'!C140)</f>
        <v>25000</v>
      </c>
      <c r="I15" s="38"/>
      <c r="J15" s="38"/>
    </row>
    <row r="16" spans="1:10" ht="22.5" customHeight="1">
      <c r="A16" s="168" t="s">
        <v>2</v>
      </c>
      <c r="B16" s="159"/>
      <c r="C16" s="159"/>
      <c r="D16" s="159"/>
      <c r="E16" s="159"/>
      <c r="F16" s="72">
        <f>+F10-F13</f>
        <v>-10700</v>
      </c>
      <c r="G16" s="72">
        <f>+G10-G13</f>
        <v>0</v>
      </c>
      <c r="H16" s="72">
        <f>+H10-H13</f>
        <v>0</v>
      </c>
      <c r="J16" s="38"/>
    </row>
    <row r="17" spans="1:8" ht="25.5" customHeight="1">
      <c r="A17" s="156"/>
      <c r="B17" s="150"/>
      <c r="C17" s="150"/>
      <c r="D17" s="150"/>
      <c r="E17" s="150"/>
      <c r="F17" s="151"/>
      <c r="G17" s="151"/>
      <c r="H17" s="151"/>
    </row>
    <row r="18" spans="1:10" ht="27.75" customHeight="1">
      <c r="A18" s="51"/>
      <c r="B18" s="52"/>
      <c r="C18" s="52"/>
      <c r="D18" s="53"/>
      <c r="E18" s="54"/>
      <c r="F18" s="55" t="s">
        <v>115</v>
      </c>
      <c r="G18" s="55" t="s">
        <v>116</v>
      </c>
      <c r="H18" s="56" t="s">
        <v>117</v>
      </c>
      <c r="J18" s="38"/>
    </row>
    <row r="19" spans="1:10" ht="30.75" customHeight="1">
      <c r="A19" s="173" t="s">
        <v>31</v>
      </c>
      <c r="B19" s="174"/>
      <c r="C19" s="174"/>
      <c r="D19" s="174"/>
      <c r="E19" s="175"/>
      <c r="F19" s="75">
        <v>80819</v>
      </c>
      <c r="G19" s="75"/>
      <c r="H19" s="76"/>
      <c r="J19" s="38"/>
    </row>
    <row r="20" spans="1:10" ht="34.5" customHeight="1">
      <c r="A20" s="163" t="s">
        <v>32</v>
      </c>
      <c r="B20" s="164"/>
      <c r="C20" s="164"/>
      <c r="D20" s="164"/>
      <c r="E20" s="165"/>
      <c r="F20" s="77">
        <v>10700</v>
      </c>
      <c r="G20" s="77"/>
      <c r="H20" s="72"/>
      <c r="J20" s="38"/>
    </row>
    <row r="21" spans="1:10" s="43" customFormat="1" ht="25.5" customHeight="1">
      <c r="A21" s="149"/>
      <c r="B21" s="150"/>
      <c r="C21" s="150"/>
      <c r="D21" s="150"/>
      <c r="E21" s="150"/>
      <c r="F21" s="151"/>
      <c r="G21" s="151"/>
      <c r="H21" s="151"/>
      <c r="J21" s="78"/>
    </row>
    <row r="22" spans="1:11" s="43" customFormat="1" ht="27.75" customHeight="1">
      <c r="A22" s="51"/>
      <c r="B22" s="52"/>
      <c r="C22" s="52"/>
      <c r="D22" s="53"/>
      <c r="E22" s="54"/>
      <c r="F22" s="55" t="s">
        <v>35</v>
      </c>
      <c r="G22" s="55" t="s">
        <v>36</v>
      </c>
      <c r="H22" s="56" t="s">
        <v>37</v>
      </c>
      <c r="J22" s="78"/>
      <c r="K22" s="78"/>
    </row>
    <row r="23" spans="1:10" s="43" customFormat="1" ht="22.5" customHeight="1">
      <c r="A23" s="161" t="s">
        <v>3</v>
      </c>
      <c r="B23" s="153"/>
      <c r="C23" s="153"/>
      <c r="D23" s="153"/>
      <c r="E23" s="153"/>
      <c r="F23" s="58">
        <f>SUM('PLAN PRIHODA'!K16)</f>
        <v>0</v>
      </c>
      <c r="G23" s="58">
        <f>SUM('PLAN PRIHODA'!K29)</f>
        <v>0</v>
      </c>
      <c r="H23" s="58">
        <f>SUM('PLAN PRIHODA'!K42)</f>
        <v>0</v>
      </c>
      <c r="J23" s="78"/>
    </row>
    <row r="24" spans="1:8" s="43" customFormat="1" ht="23.25" customHeight="1">
      <c r="A24" s="161" t="s">
        <v>4</v>
      </c>
      <c r="B24" s="153"/>
      <c r="C24" s="153"/>
      <c r="D24" s="153"/>
      <c r="E24" s="153"/>
      <c r="F24" s="58">
        <f>SUM('PLAN RASHODA I IZDATAKA'!C91)</f>
        <v>0</v>
      </c>
      <c r="G24" s="58">
        <f>SUM('PLAN RASHODA I IZDATAKA'!C122)</f>
        <v>0</v>
      </c>
      <c r="H24" s="58">
        <f>SUM('PLAN RASHODA I IZDATAKA'!C143)</f>
        <v>0</v>
      </c>
    </row>
    <row r="25" spans="1:11" s="43" customFormat="1" ht="22.5" customHeight="1">
      <c r="A25" s="168" t="s">
        <v>5</v>
      </c>
      <c r="B25" s="159"/>
      <c r="C25" s="159"/>
      <c r="D25" s="159"/>
      <c r="E25" s="159"/>
      <c r="F25" s="71">
        <f>F23-F24</f>
        <v>0</v>
      </c>
      <c r="G25" s="71">
        <f>G23-G24</f>
        <v>0</v>
      </c>
      <c r="H25" s="71">
        <f>H23-H24</f>
        <v>0</v>
      </c>
      <c r="J25" s="79"/>
      <c r="K25" s="78"/>
    </row>
    <row r="26" spans="1:8" s="43" customFormat="1" ht="25.5" customHeight="1">
      <c r="A26" s="149"/>
      <c r="B26" s="150"/>
      <c r="C26" s="150"/>
      <c r="D26" s="150"/>
      <c r="E26" s="150"/>
      <c r="F26" s="151"/>
      <c r="G26" s="151"/>
      <c r="H26" s="151"/>
    </row>
    <row r="27" spans="1:8" s="43" customFormat="1" ht="22.5" customHeight="1">
      <c r="A27" s="152" t="s">
        <v>6</v>
      </c>
      <c r="B27" s="153"/>
      <c r="C27" s="153"/>
      <c r="D27" s="153"/>
      <c r="E27" s="153"/>
      <c r="F27" s="58">
        <f>IF((F16+F20+F25)&lt;&gt;0,"NESLAGANJE ZBROJA",(F16+F20+F25))</f>
        <v>0</v>
      </c>
      <c r="G27" s="58">
        <f>IF((G16+G20+G25)&lt;&gt;0,"NESLAGANJE ZBROJA",(G16+G20+G25))</f>
        <v>0</v>
      </c>
      <c r="H27" s="58">
        <f>IF((H16+H20+H25)&lt;&gt;0,"NESLAGANJE ZBROJA",(H16+H20+H25))</f>
        <v>0</v>
      </c>
    </row>
    <row r="28" spans="1:5" s="43" customFormat="1" ht="18" customHeight="1">
      <c r="A28" s="60"/>
      <c r="B28" s="50"/>
      <c r="C28" s="50"/>
      <c r="D28" s="50"/>
      <c r="E28" s="50"/>
    </row>
    <row r="29" spans="1:8" ht="42" customHeight="1">
      <c r="A29" s="166" t="s">
        <v>33</v>
      </c>
      <c r="B29" s="167"/>
      <c r="C29" s="167"/>
      <c r="D29" s="167"/>
      <c r="E29" s="167"/>
      <c r="F29" s="167"/>
      <c r="G29" s="167"/>
      <c r="H29" s="167"/>
    </row>
    <row r="30" ht="12.75">
      <c r="E30" s="80"/>
    </row>
    <row r="34" spans="6:8" ht="12.75">
      <c r="F34" s="38"/>
      <c r="G34" s="38"/>
      <c r="H34" s="38"/>
    </row>
    <row r="35" spans="6:8" ht="12.75">
      <c r="F35" s="38"/>
      <c r="G35" s="38"/>
      <c r="H35" s="38"/>
    </row>
    <row r="36" spans="5:8" ht="12.75">
      <c r="E36" s="81"/>
      <c r="F36" s="40"/>
      <c r="G36" s="40"/>
      <c r="H36" s="40"/>
    </row>
    <row r="37" spans="5:8" ht="12.75">
      <c r="E37" s="81"/>
      <c r="F37" s="38"/>
      <c r="G37" s="38"/>
      <c r="H37" s="38"/>
    </row>
    <row r="38" spans="5:8" ht="12.75">
      <c r="E38" s="81"/>
      <c r="F38" s="38"/>
      <c r="G38" s="38"/>
      <c r="H38" s="38"/>
    </row>
    <row r="39" spans="5:8" ht="12.75">
      <c r="E39" s="81"/>
      <c r="F39" s="38"/>
      <c r="G39" s="38"/>
      <c r="H39" s="38"/>
    </row>
    <row r="40" spans="5:8" ht="12.75">
      <c r="E40" s="81"/>
      <c r="F40" s="38"/>
      <c r="G40" s="38"/>
      <c r="H40" s="38"/>
    </row>
    <row r="41" ht="12.75">
      <c r="E41" s="81"/>
    </row>
    <row r="46" ht="12.75">
      <c r="F46" s="38"/>
    </row>
    <row r="47" ht="12.75">
      <c r="F47" s="38"/>
    </row>
    <row r="48" ht="12.75">
      <c r="F48" s="38"/>
    </row>
  </sheetData>
  <sheetProtection/>
  <mergeCells count="23">
    <mergeCell ref="A5:H5"/>
    <mergeCell ref="A2:H2"/>
    <mergeCell ref="A3:H3"/>
    <mergeCell ref="A29:H29"/>
    <mergeCell ref="A21:H21"/>
    <mergeCell ref="A23:E23"/>
    <mergeCell ref="A24:E24"/>
    <mergeCell ref="A25:E25"/>
    <mergeCell ref="A12:E12"/>
    <mergeCell ref="A15:E15"/>
    <mergeCell ref="A16:E16"/>
    <mergeCell ref="A17:H17"/>
    <mergeCell ref="A19:E19"/>
    <mergeCell ref="A26:H26"/>
    <mergeCell ref="A27:E27"/>
    <mergeCell ref="A14:E14"/>
    <mergeCell ref="A1:H1"/>
    <mergeCell ref="A6:H6"/>
    <mergeCell ref="A7:H7"/>
    <mergeCell ref="A10:E10"/>
    <mergeCell ref="A11:E11"/>
    <mergeCell ref="A20:E20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SheetLayoutView="100" zoomScalePageLayoutView="0" workbookViewId="0" topLeftCell="A4">
      <selection activeCell="B38" sqref="B3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56" t="s">
        <v>97</v>
      </c>
      <c r="B1" s="156"/>
      <c r="C1" s="156"/>
      <c r="D1" s="156"/>
      <c r="E1" s="156"/>
      <c r="F1" s="156"/>
      <c r="G1" s="156"/>
      <c r="H1" s="156"/>
      <c r="I1" s="176"/>
      <c r="J1" s="176"/>
      <c r="K1" s="176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77" t="s">
        <v>113</v>
      </c>
      <c r="C3" s="178"/>
      <c r="D3" s="178"/>
      <c r="E3" s="178"/>
      <c r="F3" s="178"/>
      <c r="G3" s="178"/>
      <c r="H3" s="178"/>
      <c r="I3" s="179"/>
      <c r="J3" s="179"/>
      <c r="K3" s="180"/>
    </row>
    <row r="4" spans="1:11" s="1" customFormat="1" ht="90" thickBot="1">
      <c r="A4" s="66" t="s">
        <v>44</v>
      </c>
      <c r="B4" s="127" t="s">
        <v>50</v>
      </c>
      <c r="C4" s="127" t="s">
        <v>51</v>
      </c>
      <c r="D4" s="127" t="s">
        <v>52</v>
      </c>
      <c r="E4" s="127" t="s">
        <v>53</v>
      </c>
      <c r="F4" s="127" t="s">
        <v>54</v>
      </c>
      <c r="G4" s="127" t="s">
        <v>55</v>
      </c>
      <c r="H4" s="127" t="s">
        <v>56</v>
      </c>
      <c r="I4" s="127" t="s">
        <v>57</v>
      </c>
      <c r="J4" s="127" t="s">
        <v>58</v>
      </c>
      <c r="K4" s="127" t="s">
        <v>59</v>
      </c>
    </row>
    <row r="5" spans="1:11" s="1" customFormat="1" ht="12.75" customHeight="1">
      <c r="A5" s="101">
        <v>6331</v>
      </c>
      <c r="B5" s="102"/>
      <c r="C5" s="103"/>
      <c r="D5" s="104"/>
      <c r="E5" s="105"/>
      <c r="F5" s="105"/>
      <c r="G5" s="106">
        <v>15000</v>
      </c>
      <c r="H5" s="107"/>
      <c r="I5" s="107"/>
      <c r="J5" s="107"/>
      <c r="K5" s="107"/>
    </row>
    <row r="6" spans="1:11" s="1" customFormat="1" ht="12.75" customHeight="1">
      <c r="A6" s="139">
        <v>6361</v>
      </c>
      <c r="B6" s="140"/>
      <c r="C6" s="141"/>
      <c r="D6" s="142"/>
      <c r="E6" s="143"/>
      <c r="F6" s="143"/>
      <c r="G6" s="144">
        <v>3250000</v>
      </c>
      <c r="H6" s="145"/>
      <c r="I6" s="145"/>
      <c r="J6" s="145"/>
      <c r="K6" s="145"/>
    </row>
    <row r="7" spans="1:11" s="1" customFormat="1" ht="12.75">
      <c r="A7" s="108">
        <v>6526</v>
      </c>
      <c r="B7" s="109"/>
      <c r="C7" s="110"/>
      <c r="D7" s="110">
        <v>140000</v>
      </c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6615</v>
      </c>
      <c r="B8" s="109"/>
      <c r="C8" s="110">
        <v>4200</v>
      </c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/>
      <c r="J9" s="112"/>
      <c r="K9" s="112"/>
    </row>
    <row r="10" spans="1:11" s="1" customFormat="1" ht="12.75">
      <c r="A10" s="108">
        <v>6711</v>
      </c>
      <c r="B10" s="109">
        <v>9600</v>
      </c>
      <c r="C10" s="110"/>
      <c r="D10" s="110"/>
      <c r="E10" s="110">
        <f>305000-9600</f>
        <v>295400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6381</v>
      </c>
      <c r="B11" s="109"/>
      <c r="C11" s="110"/>
      <c r="D11" s="110"/>
      <c r="E11" s="110"/>
      <c r="F11" s="110">
        <v>13000</v>
      </c>
      <c r="G11" s="111"/>
      <c r="H11" s="112"/>
      <c r="I11" s="112"/>
      <c r="J11" s="112"/>
      <c r="K11" s="112"/>
    </row>
    <row r="12" spans="1:11" s="1" customFormat="1" ht="12.75">
      <c r="A12" s="108">
        <v>9221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9">
        <f aca="true" t="shared" si="0" ref="B16:K16">SUM(B5:B15)</f>
        <v>9600</v>
      </c>
      <c r="C16" s="129">
        <f t="shared" si="0"/>
        <v>4200</v>
      </c>
      <c r="D16" s="129">
        <f t="shared" si="0"/>
        <v>140000</v>
      </c>
      <c r="E16" s="129">
        <f t="shared" si="0"/>
        <v>295400</v>
      </c>
      <c r="F16" s="129">
        <f t="shared" si="0"/>
        <v>13000</v>
      </c>
      <c r="G16" s="129">
        <f t="shared" si="0"/>
        <v>3265000</v>
      </c>
      <c r="H16" s="129">
        <f t="shared" si="0"/>
        <v>0</v>
      </c>
      <c r="I16" s="129">
        <f t="shared" si="0"/>
        <v>0</v>
      </c>
      <c r="J16" s="129">
        <f t="shared" si="0"/>
        <v>0</v>
      </c>
      <c r="K16" s="129">
        <f t="shared" si="0"/>
        <v>0</v>
      </c>
    </row>
    <row r="17" spans="1:11" s="1" customFormat="1" ht="28.5" customHeight="1" thickBot="1" thickTop="1">
      <c r="A17" s="126" t="s">
        <v>29</v>
      </c>
      <c r="B17" s="181">
        <f>B16+C16+D16+E16+F16+G16+H16+I16+J16+K16</f>
        <v>3727200</v>
      </c>
      <c r="C17" s="182"/>
      <c r="D17" s="182"/>
      <c r="E17" s="182"/>
      <c r="F17" s="182"/>
      <c r="G17" s="182"/>
      <c r="H17" s="182"/>
      <c r="I17" s="183"/>
      <c r="J17" s="183"/>
      <c r="K17" s="184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77" t="s">
        <v>61</v>
      </c>
      <c r="C19" s="178"/>
      <c r="D19" s="178"/>
      <c r="E19" s="178"/>
      <c r="F19" s="178"/>
      <c r="G19" s="178"/>
      <c r="H19" s="178"/>
      <c r="I19" s="179"/>
      <c r="J19" s="179"/>
      <c r="K19" s="180"/>
    </row>
    <row r="20" spans="1:11" ht="90" thickBot="1">
      <c r="A20" s="68" t="s">
        <v>44</v>
      </c>
      <c r="B20" s="127" t="s">
        <v>50</v>
      </c>
      <c r="C20" s="127" t="s">
        <v>51</v>
      </c>
      <c r="D20" s="127" t="s">
        <v>52</v>
      </c>
      <c r="E20" s="127" t="s">
        <v>53</v>
      </c>
      <c r="F20" s="127" t="s">
        <v>54</v>
      </c>
      <c r="G20" s="127" t="s">
        <v>55</v>
      </c>
      <c r="H20" s="127" t="s">
        <v>56</v>
      </c>
      <c r="I20" s="127" t="s">
        <v>57</v>
      </c>
      <c r="J20" s="127" t="s">
        <v>58</v>
      </c>
      <c r="K20" s="127" t="s">
        <v>59</v>
      </c>
    </row>
    <row r="21" spans="1:11" ht="12.75">
      <c r="A21" s="101">
        <v>63</v>
      </c>
      <c r="B21" s="102"/>
      <c r="C21" s="103"/>
      <c r="D21" s="104"/>
      <c r="E21" s="105"/>
      <c r="F21" s="105">
        <v>13000</v>
      </c>
      <c r="G21" s="106">
        <v>3280000</v>
      </c>
      <c r="H21" s="107"/>
      <c r="I21" s="107"/>
      <c r="J21" s="107"/>
      <c r="K21" s="107"/>
    </row>
    <row r="22" spans="1:11" ht="12.75">
      <c r="A22" s="108">
        <v>65</v>
      </c>
      <c r="B22" s="109"/>
      <c r="C22" s="110"/>
      <c r="D22" s="110">
        <v>138000</v>
      </c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66</v>
      </c>
      <c r="B23" s="109"/>
      <c r="C23" s="110">
        <v>4300</v>
      </c>
      <c r="D23" s="110"/>
      <c r="E23" s="110"/>
      <c r="F23" s="110"/>
      <c r="G23" s="111"/>
      <c r="H23" s="112"/>
      <c r="I23" s="112"/>
      <c r="J23" s="112"/>
      <c r="K23" s="112"/>
    </row>
    <row r="24" spans="1:11" ht="12.75">
      <c r="A24" s="108">
        <v>67</v>
      </c>
      <c r="B24" s="109">
        <v>9600</v>
      </c>
      <c r="C24" s="110"/>
      <c r="D24" s="110"/>
      <c r="E24" s="110">
        <f>308000-9600</f>
        <v>298400</v>
      </c>
      <c r="F24" s="110"/>
      <c r="G24" s="111"/>
      <c r="H24" s="112"/>
      <c r="I24" s="112"/>
      <c r="J24" s="112"/>
      <c r="K24" s="112"/>
    </row>
    <row r="25" spans="1:11" ht="12.75">
      <c r="A25" s="108">
        <v>92</v>
      </c>
      <c r="B25" s="109"/>
      <c r="C25" s="110"/>
      <c r="D25" s="110"/>
      <c r="E25" s="110"/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 aca="true" t="shared" si="1" ref="B29:K29">SUM(B21:B28)</f>
        <v>9600</v>
      </c>
      <c r="C29" s="128">
        <f t="shared" si="1"/>
        <v>4300</v>
      </c>
      <c r="D29" s="128">
        <f t="shared" si="1"/>
        <v>138000</v>
      </c>
      <c r="E29" s="128">
        <f t="shared" si="1"/>
        <v>298400</v>
      </c>
      <c r="F29" s="128">
        <f t="shared" si="1"/>
        <v>13000</v>
      </c>
      <c r="G29" s="128">
        <f t="shared" si="1"/>
        <v>3280000</v>
      </c>
      <c r="H29" s="128">
        <f t="shared" si="1"/>
        <v>0</v>
      </c>
      <c r="I29" s="128">
        <f t="shared" si="1"/>
        <v>0</v>
      </c>
      <c r="J29" s="128">
        <f t="shared" si="1"/>
        <v>0</v>
      </c>
      <c r="K29" s="128">
        <f t="shared" si="1"/>
        <v>0</v>
      </c>
    </row>
    <row r="30" spans="1:11" s="1" customFormat="1" ht="28.5" customHeight="1" thickBot="1" thickTop="1">
      <c r="A30" s="126" t="s">
        <v>34</v>
      </c>
      <c r="B30" s="181">
        <f>B29+C29+D29+E29+F29+G29+H29+I29+J29+K29</f>
        <v>3743300</v>
      </c>
      <c r="C30" s="182"/>
      <c r="D30" s="182"/>
      <c r="E30" s="182"/>
      <c r="F30" s="182"/>
      <c r="G30" s="182"/>
      <c r="H30" s="182"/>
      <c r="I30" s="183"/>
      <c r="J30" s="183"/>
      <c r="K30" s="184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77" t="s">
        <v>114</v>
      </c>
      <c r="C32" s="178"/>
      <c r="D32" s="178"/>
      <c r="E32" s="178"/>
      <c r="F32" s="178"/>
      <c r="G32" s="178"/>
      <c r="H32" s="178"/>
      <c r="I32" s="179"/>
      <c r="J32" s="179"/>
      <c r="K32" s="180"/>
    </row>
    <row r="33" spans="1:11" ht="90" thickBot="1">
      <c r="A33" s="68" t="s">
        <v>44</v>
      </c>
      <c r="B33" s="127" t="s">
        <v>50</v>
      </c>
      <c r="C33" s="127" t="s">
        <v>51</v>
      </c>
      <c r="D33" s="127" t="s">
        <v>52</v>
      </c>
      <c r="E33" s="127" t="s">
        <v>53</v>
      </c>
      <c r="F33" s="127" t="s">
        <v>54</v>
      </c>
      <c r="G33" s="127" t="s">
        <v>55</v>
      </c>
      <c r="H33" s="127" t="s">
        <v>56</v>
      </c>
      <c r="I33" s="127" t="s">
        <v>57</v>
      </c>
      <c r="J33" s="127" t="s">
        <v>58</v>
      </c>
      <c r="K33" s="127" t="s">
        <v>59</v>
      </c>
    </row>
    <row r="34" spans="1:11" ht="12.75">
      <c r="A34" s="101">
        <v>63</v>
      </c>
      <c r="B34" s="102"/>
      <c r="C34" s="103"/>
      <c r="D34" s="104"/>
      <c r="E34" s="105"/>
      <c r="F34" s="105">
        <v>13000</v>
      </c>
      <c r="G34" s="106">
        <v>3300000</v>
      </c>
      <c r="H34" s="107"/>
      <c r="I34" s="107"/>
      <c r="J34" s="107"/>
      <c r="K34" s="107"/>
    </row>
    <row r="35" spans="1:11" ht="12.75">
      <c r="A35" s="108">
        <v>65</v>
      </c>
      <c r="B35" s="109"/>
      <c r="C35" s="110"/>
      <c r="D35" s="110">
        <v>138000</v>
      </c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66</v>
      </c>
      <c r="B36" s="109"/>
      <c r="C36" s="110">
        <v>4300</v>
      </c>
      <c r="D36" s="110"/>
      <c r="E36" s="110"/>
      <c r="F36" s="110"/>
      <c r="G36" s="111"/>
      <c r="H36" s="112"/>
      <c r="I36" s="112"/>
      <c r="J36" s="112"/>
      <c r="K36" s="112"/>
    </row>
    <row r="37" spans="1:11" ht="12.75">
      <c r="A37" s="108">
        <v>67</v>
      </c>
      <c r="B37" s="109">
        <v>9600</v>
      </c>
      <c r="C37" s="110"/>
      <c r="D37" s="110"/>
      <c r="E37" s="110">
        <f>308000-9600</f>
        <v>298400</v>
      </c>
      <c r="F37" s="110"/>
      <c r="G37" s="111"/>
      <c r="H37" s="112"/>
      <c r="I37" s="112"/>
      <c r="J37" s="112"/>
      <c r="K37" s="112"/>
    </row>
    <row r="38" spans="1:11" ht="12.75">
      <c r="A38" s="108">
        <v>92</v>
      </c>
      <c r="B38" s="109"/>
      <c r="C38" s="110"/>
      <c r="D38" s="110"/>
      <c r="E38" s="110"/>
      <c r="F38" s="110"/>
      <c r="G38" s="111"/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 aca="true" t="shared" si="2" ref="B42:K42">SUM(B34:B41)</f>
        <v>9600</v>
      </c>
      <c r="C42" s="128">
        <f t="shared" si="2"/>
        <v>4300</v>
      </c>
      <c r="D42" s="128">
        <f t="shared" si="2"/>
        <v>138000</v>
      </c>
      <c r="E42" s="128">
        <f t="shared" si="2"/>
        <v>298400</v>
      </c>
      <c r="F42" s="128">
        <f t="shared" si="2"/>
        <v>13000</v>
      </c>
      <c r="G42" s="128">
        <f t="shared" si="2"/>
        <v>3300000</v>
      </c>
      <c r="H42" s="128">
        <f t="shared" si="2"/>
        <v>0</v>
      </c>
      <c r="I42" s="128">
        <f t="shared" si="2"/>
        <v>0</v>
      </c>
      <c r="J42" s="128">
        <f t="shared" si="2"/>
        <v>0</v>
      </c>
      <c r="K42" s="128">
        <f t="shared" si="2"/>
        <v>0</v>
      </c>
    </row>
    <row r="43" spans="1:11" s="1" customFormat="1" ht="28.5" customHeight="1" thickBot="1" thickTop="1">
      <c r="A43" s="126" t="s">
        <v>38</v>
      </c>
      <c r="B43" s="181">
        <f>B42+C42+D42+E42+F42+G42+H42+I42+J42+K42</f>
        <v>3763300</v>
      </c>
      <c r="C43" s="182"/>
      <c r="D43" s="182"/>
      <c r="E43" s="182"/>
      <c r="F43" s="182"/>
      <c r="G43" s="182"/>
      <c r="H43" s="182"/>
      <c r="I43" s="183"/>
      <c r="J43" s="183"/>
      <c r="K43" s="184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85"/>
      <c r="B155" s="186"/>
      <c r="C155" s="186"/>
      <c r="D155" s="186"/>
      <c r="E155" s="18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workbookViewId="0" topLeftCell="A115">
      <selection activeCell="D134" sqref="D134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11.8515625" style="2" customWidth="1"/>
    <col min="4" max="4" width="12.8515625" style="2" customWidth="1"/>
    <col min="5" max="5" width="12.00390625" style="2" customWidth="1"/>
    <col min="6" max="6" width="12.57421875" style="2" customWidth="1"/>
    <col min="7" max="7" width="13.7109375" style="2" customWidth="1"/>
    <col min="8" max="8" width="11.8515625" style="2" customWidth="1"/>
    <col min="9" max="9" width="13.7109375" style="2" customWidth="1"/>
    <col min="10" max="10" width="13.28125" style="2" customWidth="1"/>
    <col min="11" max="11" width="11.57421875" style="2" customWidth="1"/>
    <col min="12" max="12" width="13.28125" style="2" customWidth="1"/>
    <col min="13" max="13" width="12.421875" style="2" customWidth="1"/>
    <col min="14" max="16384" width="11.421875" style="3" customWidth="1"/>
  </cols>
  <sheetData>
    <row r="1" spans="1:13" ht="18" customHeight="1">
      <c r="A1" s="187" t="s">
        <v>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14.75">
      <c r="A3" s="4" t="s">
        <v>10</v>
      </c>
      <c r="B3" s="83" t="s">
        <v>11</v>
      </c>
      <c r="C3" s="4" t="s">
        <v>118</v>
      </c>
      <c r="D3" s="4" t="s">
        <v>50</v>
      </c>
      <c r="E3" s="4" t="s">
        <v>51</v>
      </c>
      <c r="F3" s="4" t="s">
        <v>52</v>
      </c>
      <c r="G3" s="4" t="s">
        <v>53</v>
      </c>
      <c r="H3" s="4" t="s">
        <v>54</v>
      </c>
      <c r="I3" s="4" t="s">
        <v>55</v>
      </c>
      <c r="J3" s="4" t="s">
        <v>56</v>
      </c>
      <c r="K3" s="4" t="s">
        <v>57</v>
      </c>
      <c r="L3" s="4" t="s">
        <v>58</v>
      </c>
      <c r="M3" s="4" t="s">
        <v>59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25.5">
      <c r="A5" s="99"/>
      <c r="B5" s="89" t="s">
        <v>108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/>
      <c r="B7" s="95" t="s">
        <v>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102</v>
      </c>
      <c r="B8" s="95" t="s">
        <v>103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43</v>
      </c>
      <c r="C9" s="130">
        <f>SUM(C10,C21,C45,C47)</f>
        <v>3688300</v>
      </c>
      <c r="D9" s="130">
        <f>SUM(D10,D21,D45,D47)</f>
        <v>9600</v>
      </c>
      <c r="E9" s="130">
        <f>SUM(E10,E21,E45,E47)</f>
        <v>4200</v>
      </c>
      <c r="F9" s="130">
        <f>SUM(F10,F21,F45,F47)</f>
        <v>142000</v>
      </c>
      <c r="G9" s="130">
        <f aca="true" t="shared" si="0" ref="G9:M9">SUM(G10,G21,G45,G47)</f>
        <v>269500</v>
      </c>
      <c r="H9" s="130">
        <f t="shared" si="0"/>
        <v>13000</v>
      </c>
      <c r="I9" s="130">
        <f t="shared" si="0"/>
        <v>3250000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</row>
    <row r="10" spans="1:13" s="5" customFormat="1" ht="12.75">
      <c r="A10" s="97">
        <v>31</v>
      </c>
      <c r="B10" s="95" t="s">
        <v>12</v>
      </c>
      <c r="C10" s="130">
        <f>SUM(D10:M10)</f>
        <v>3097600</v>
      </c>
      <c r="D10" s="130">
        <f aca="true" t="shared" si="1" ref="D10:M10">SUM(D11,D16,D18)</f>
        <v>9600</v>
      </c>
      <c r="E10" s="130">
        <f t="shared" si="1"/>
        <v>0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3088000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30">
        <f t="shared" si="1"/>
        <v>0</v>
      </c>
    </row>
    <row r="11" spans="1:13" ht="12.75">
      <c r="A11" s="133">
        <v>311</v>
      </c>
      <c r="B11" s="134" t="s">
        <v>13</v>
      </c>
      <c r="C11" s="130">
        <f>SUM(D11:M11)</f>
        <v>2576240</v>
      </c>
      <c r="D11" s="130">
        <f aca="true" t="shared" si="2" ref="D11:M11">SUM(D12,D13,D14,D15)</f>
        <v>8240</v>
      </c>
      <c r="E11" s="130">
        <f t="shared" si="2"/>
        <v>0</v>
      </c>
      <c r="F11" s="130">
        <f t="shared" si="2"/>
        <v>0</v>
      </c>
      <c r="G11" s="130">
        <f t="shared" si="2"/>
        <v>0</v>
      </c>
      <c r="H11" s="130">
        <f t="shared" si="2"/>
        <v>0</v>
      </c>
      <c r="I11" s="130">
        <f t="shared" si="2"/>
        <v>2568000</v>
      </c>
      <c r="J11" s="130">
        <f t="shared" si="2"/>
        <v>0</v>
      </c>
      <c r="K11" s="130">
        <f t="shared" si="2"/>
        <v>0</v>
      </c>
      <c r="L11" s="130">
        <f t="shared" si="2"/>
        <v>0</v>
      </c>
      <c r="M11" s="130">
        <f t="shared" si="2"/>
        <v>0</v>
      </c>
    </row>
    <row r="12" spans="1:13" ht="12.75">
      <c r="A12" s="91">
        <v>3111</v>
      </c>
      <c r="B12" s="92" t="s">
        <v>62</v>
      </c>
      <c r="C12" s="131"/>
      <c r="D12" s="131">
        <v>8240</v>
      </c>
      <c r="E12" s="131"/>
      <c r="F12" s="131"/>
      <c r="G12" s="131"/>
      <c r="H12" s="131"/>
      <c r="I12" s="131">
        <v>2568000</v>
      </c>
      <c r="J12" s="131"/>
      <c r="K12" s="131"/>
      <c r="L12" s="131"/>
      <c r="M12" s="131"/>
    </row>
    <row r="13" spans="1:13" ht="12.75">
      <c r="A13" s="91">
        <v>3112</v>
      </c>
      <c r="B13" s="92" t="s">
        <v>63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2.75">
      <c r="A14" s="91">
        <v>3113</v>
      </c>
      <c r="B14" s="92" t="s">
        <v>64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2.75">
      <c r="A15" s="91">
        <v>3114</v>
      </c>
      <c r="B15" s="92" t="s">
        <v>65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2.75">
      <c r="A16" s="133">
        <v>312</v>
      </c>
      <c r="B16" s="134" t="s">
        <v>14</v>
      </c>
      <c r="C16" s="130">
        <f>SUM(D16:M16)</f>
        <v>110000</v>
      </c>
      <c r="D16" s="130">
        <f aca="true" t="shared" si="3" ref="D16:M16">SUM(D17)</f>
        <v>0</v>
      </c>
      <c r="E16" s="130">
        <f t="shared" si="3"/>
        <v>0</v>
      </c>
      <c r="F16" s="130">
        <f t="shared" si="3"/>
        <v>0</v>
      </c>
      <c r="G16" s="130">
        <f t="shared" si="3"/>
        <v>0</v>
      </c>
      <c r="H16" s="130">
        <f t="shared" si="3"/>
        <v>0</v>
      </c>
      <c r="I16" s="130">
        <f t="shared" si="3"/>
        <v>110000</v>
      </c>
      <c r="J16" s="130">
        <f t="shared" si="3"/>
        <v>0</v>
      </c>
      <c r="K16" s="130">
        <f t="shared" si="3"/>
        <v>0</v>
      </c>
      <c r="L16" s="130">
        <f t="shared" si="3"/>
        <v>0</v>
      </c>
      <c r="M16" s="130">
        <f t="shared" si="3"/>
        <v>0</v>
      </c>
    </row>
    <row r="17" spans="1:13" ht="12.75">
      <c r="A17" s="91">
        <v>3121</v>
      </c>
      <c r="B17" s="92" t="s">
        <v>14</v>
      </c>
      <c r="C17" s="131"/>
      <c r="D17" s="131"/>
      <c r="E17" s="131"/>
      <c r="F17" s="131"/>
      <c r="G17" s="131"/>
      <c r="H17" s="131"/>
      <c r="I17" s="131">
        <v>110000</v>
      </c>
      <c r="J17" s="131"/>
      <c r="K17" s="131"/>
      <c r="L17" s="131"/>
      <c r="M17" s="131"/>
    </row>
    <row r="18" spans="1:13" ht="12.75">
      <c r="A18" s="133">
        <v>313</v>
      </c>
      <c r="B18" s="92" t="s">
        <v>15</v>
      </c>
      <c r="C18" s="130">
        <f>SUM(D18:M18)</f>
        <v>411360</v>
      </c>
      <c r="D18" s="130">
        <f aca="true" t="shared" si="4" ref="D18:M18">SUM(D19,D20,)</f>
        <v>1360</v>
      </c>
      <c r="E18" s="130">
        <f t="shared" si="4"/>
        <v>0</v>
      </c>
      <c r="F18" s="130">
        <f t="shared" si="4"/>
        <v>0</v>
      </c>
      <c r="G18" s="130">
        <f t="shared" si="4"/>
        <v>0</v>
      </c>
      <c r="H18" s="130">
        <f t="shared" si="4"/>
        <v>0</v>
      </c>
      <c r="I18" s="130">
        <f t="shared" si="4"/>
        <v>410000</v>
      </c>
      <c r="J18" s="130">
        <f t="shared" si="4"/>
        <v>0</v>
      </c>
      <c r="K18" s="130">
        <f t="shared" si="4"/>
        <v>0</v>
      </c>
      <c r="L18" s="130">
        <f t="shared" si="4"/>
        <v>0</v>
      </c>
      <c r="M18" s="130">
        <f t="shared" si="4"/>
        <v>0</v>
      </c>
    </row>
    <row r="19" spans="1:13" ht="25.5">
      <c r="A19" s="91">
        <v>3131</v>
      </c>
      <c r="B19" s="92" t="s">
        <v>66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25.5">
      <c r="A20" s="91">
        <v>3132</v>
      </c>
      <c r="B20" s="92" t="s">
        <v>67</v>
      </c>
      <c r="C20" s="131"/>
      <c r="D20" s="131">
        <v>1360</v>
      </c>
      <c r="E20" s="131"/>
      <c r="F20" s="131"/>
      <c r="G20" s="131"/>
      <c r="H20" s="131"/>
      <c r="I20" s="131">
        <v>410000</v>
      </c>
      <c r="J20" s="131"/>
      <c r="K20" s="131"/>
      <c r="L20" s="131"/>
      <c r="M20" s="131"/>
    </row>
    <row r="21" spans="1:13" s="5" customFormat="1" ht="12.75">
      <c r="A21" s="97">
        <v>32</v>
      </c>
      <c r="B21" s="95" t="s">
        <v>16</v>
      </c>
      <c r="C21" s="130">
        <f>SUM(D21:M21)</f>
        <v>539800</v>
      </c>
      <c r="D21" s="130">
        <f aca="true" t="shared" si="5" ref="D21:M21">SUM(D22,D27,D35)</f>
        <v>0</v>
      </c>
      <c r="E21" s="130">
        <f t="shared" si="5"/>
        <v>4200</v>
      </c>
      <c r="F21" s="130">
        <f t="shared" si="5"/>
        <v>108300</v>
      </c>
      <c r="G21" s="130">
        <f t="shared" si="5"/>
        <v>266300</v>
      </c>
      <c r="H21" s="130">
        <f t="shared" si="5"/>
        <v>13000</v>
      </c>
      <c r="I21" s="130">
        <f t="shared" si="5"/>
        <v>148000</v>
      </c>
      <c r="J21" s="130">
        <f t="shared" si="5"/>
        <v>0</v>
      </c>
      <c r="K21" s="130">
        <f t="shared" si="5"/>
        <v>0</v>
      </c>
      <c r="L21" s="130">
        <f t="shared" si="5"/>
        <v>0</v>
      </c>
      <c r="M21" s="130">
        <f t="shared" si="5"/>
        <v>0</v>
      </c>
    </row>
    <row r="22" spans="1:13" ht="25.5">
      <c r="A22" s="133">
        <v>321</v>
      </c>
      <c r="B22" s="134" t="s">
        <v>17</v>
      </c>
      <c r="C22" s="130">
        <f>SUM(D22:M22)</f>
        <v>170500</v>
      </c>
      <c r="D22" s="130">
        <f aca="true" t="shared" si="6" ref="D22:M22">SUM(D23,D24,D25,D26)</f>
        <v>0</v>
      </c>
      <c r="E22" s="130">
        <f t="shared" si="6"/>
        <v>0</v>
      </c>
      <c r="F22" s="130">
        <f t="shared" si="6"/>
        <v>0</v>
      </c>
      <c r="G22" s="130">
        <f t="shared" si="6"/>
        <v>30500</v>
      </c>
      <c r="H22" s="130">
        <f t="shared" si="6"/>
        <v>0</v>
      </c>
      <c r="I22" s="130">
        <f t="shared" si="6"/>
        <v>140000</v>
      </c>
      <c r="J22" s="130">
        <f t="shared" si="6"/>
        <v>0</v>
      </c>
      <c r="K22" s="130">
        <f t="shared" si="6"/>
        <v>0</v>
      </c>
      <c r="L22" s="130">
        <f t="shared" si="6"/>
        <v>0</v>
      </c>
      <c r="M22" s="130">
        <f t="shared" si="6"/>
        <v>0</v>
      </c>
    </row>
    <row r="23" spans="1:13" ht="12.75">
      <c r="A23" s="91">
        <v>3211</v>
      </c>
      <c r="B23" s="92" t="s">
        <v>68</v>
      </c>
      <c r="C23" s="131"/>
      <c r="D23" s="131"/>
      <c r="E23" s="131"/>
      <c r="F23" s="131"/>
      <c r="G23" s="131">
        <v>18000</v>
      </c>
      <c r="H23" s="131"/>
      <c r="I23" s="131"/>
      <c r="J23" s="131"/>
      <c r="K23" s="131"/>
      <c r="L23" s="131"/>
      <c r="M23" s="131"/>
    </row>
    <row r="24" spans="1:13" ht="25.5">
      <c r="A24" s="91">
        <v>3212</v>
      </c>
      <c r="B24" s="92" t="s">
        <v>69</v>
      </c>
      <c r="C24" s="131"/>
      <c r="D24" s="131"/>
      <c r="E24" s="131"/>
      <c r="F24" s="131"/>
      <c r="G24" s="131"/>
      <c r="H24" s="131"/>
      <c r="I24" s="131">
        <v>140000</v>
      </c>
      <c r="J24" s="131"/>
      <c r="K24" s="131"/>
      <c r="L24" s="131"/>
      <c r="M24" s="131"/>
    </row>
    <row r="25" spans="1:13" ht="12.75">
      <c r="A25" s="91">
        <v>3213</v>
      </c>
      <c r="B25" s="92" t="s">
        <v>70</v>
      </c>
      <c r="C25" s="131"/>
      <c r="D25" s="131"/>
      <c r="E25" s="131"/>
      <c r="F25" s="131"/>
      <c r="G25" s="131">
        <v>3500</v>
      </c>
      <c r="H25" s="131"/>
      <c r="I25" s="131"/>
      <c r="J25" s="131"/>
      <c r="K25" s="131"/>
      <c r="L25" s="131"/>
      <c r="M25" s="131"/>
    </row>
    <row r="26" spans="1:13" ht="25.5">
      <c r="A26" s="91">
        <v>3214</v>
      </c>
      <c r="B26" s="92" t="s">
        <v>71</v>
      </c>
      <c r="C26" s="131"/>
      <c r="D26" s="131"/>
      <c r="E26" s="131"/>
      <c r="F26" s="131"/>
      <c r="G26" s="131">
        <v>9000</v>
      </c>
      <c r="H26" s="131"/>
      <c r="I26" s="131"/>
      <c r="J26" s="131"/>
      <c r="K26" s="131"/>
      <c r="L26" s="131"/>
      <c r="M26" s="131"/>
    </row>
    <row r="27" spans="1:13" ht="12.75">
      <c r="A27" s="91">
        <v>322</v>
      </c>
      <c r="B27" s="92" t="s">
        <v>18</v>
      </c>
      <c r="C27" s="130">
        <f>SUM(D27:M27)</f>
        <v>276400</v>
      </c>
      <c r="D27" s="130">
        <f aca="true" t="shared" si="7" ref="D27:M27">SUM(D28,D29,D30,D31,D32,D33,D34)</f>
        <v>0</v>
      </c>
      <c r="E27" s="130">
        <f t="shared" si="7"/>
        <v>2000</v>
      </c>
      <c r="F27" s="130">
        <f t="shared" si="7"/>
        <v>108300</v>
      </c>
      <c r="G27" s="130">
        <f t="shared" si="7"/>
        <v>145100</v>
      </c>
      <c r="H27" s="130">
        <f t="shared" si="7"/>
        <v>13000</v>
      </c>
      <c r="I27" s="130">
        <f t="shared" si="7"/>
        <v>8000</v>
      </c>
      <c r="J27" s="130">
        <f t="shared" si="7"/>
        <v>0</v>
      </c>
      <c r="K27" s="130">
        <f t="shared" si="7"/>
        <v>0</v>
      </c>
      <c r="L27" s="130">
        <f t="shared" si="7"/>
        <v>0</v>
      </c>
      <c r="M27" s="130">
        <f t="shared" si="7"/>
        <v>0</v>
      </c>
    </row>
    <row r="28" spans="1:13" ht="25.5">
      <c r="A28" s="91">
        <v>3221</v>
      </c>
      <c r="B28" s="92" t="s">
        <v>72</v>
      </c>
      <c r="C28" s="131"/>
      <c r="D28" s="131"/>
      <c r="E28" s="131"/>
      <c r="F28" s="131">
        <v>2000</v>
      </c>
      <c r="G28" s="131">
        <v>37000</v>
      </c>
      <c r="H28" s="131"/>
      <c r="I28" s="131"/>
      <c r="J28" s="131"/>
      <c r="K28" s="131"/>
      <c r="L28" s="131"/>
      <c r="M28" s="131"/>
    </row>
    <row r="29" spans="1:13" ht="12.75">
      <c r="A29" s="91">
        <v>3222</v>
      </c>
      <c r="B29" s="92" t="s">
        <v>73</v>
      </c>
      <c r="C29" s="131"/>
      <c r="D29" s="131"/>
      <c r="E29" s="131"/>
      <c r="F29" s="131">
        <v>99300</v>
      </c>
      <c r="G29" s="131"/>
      <c r="H29" s="131">
        <v>13000</v>
      </c>
      <c r="I29" s="131">
        <v>8000</v>
      </c>
      <c r="J29" s="131"/>
      <c r="K29" s="131">
        <v>0</v>
      </c>
      <c r="L29" s="131"/>
      <c r="M29" s="131"/>
    </row>
    <row r="30" spans="1:13" ht="12.75">
      <c r="A30" s="91">
        <v>3223</v>
      </c>
      <c r="B30" s="92" t="s">
        <v>74</v>
      </c>
      <c r="C30" s="131"/>
      <c r="D30" s="131"/>
      <c r="E30" s="131">
        <v>2000</v>
      </c>
      <c r="F30" s="131"/>
      <c r="G30" s="131">
        <v>65000</v>
      </c>
      <c r="H30" s="131"/>
      <c r="I30" s="131"/>
      <c r="J30" s="131"/>
      <c r="K30" s="131"/>
      <c r="L30" s="131"/>
      <c r="M30" s="131"/>
    </row>
    <row r="31" spans="1:13" ht="25.5">
      <c r="A31" s="91">
        <v>3224</v>
      </c>
      <c r="B31" s="92" t="s">
        <v>75</v>
      </c>
      <c r="C31" s="131"/>
      <c r="D31" s="131"/>
      <c r="E31" s="131"/>
      <c r="F31" s="131"/>
      <c r="G31" s="131">
        <v>16000</v>
      </c>
      <c r="H31" s="131"/>
      <c r="I31" s="131"/>
      <c r="J31" s="131"/>
      <c r="K31" s="131"/>
      <c r="L31" s="131"/>
      <c r="M31" s="131"/>
    </row>
    <row r="32" spans="1:13" ht="12.75">
      <c r="A32" s="91">
        <v>3225</v>
      </c>
      <c r="B32" s="92" t="s">
        <v>76</v>
      </c>
      <c r="C32" s="131"/>
      <c r="D32" s="131"/>
      <c r="E32" s="131"/>
      <c r="F32" s="131">
        <v>7000</v>
      </c>
      <c r="G32" s="131">
        <v>24100</v>
      </c>
      <c r="H32" s="131"/>
      <c r="I32" s="131"/>
      <c r="J32" s="131"/>
      <c r="K32" s="131"/>
      <c r="L32" s="131"/>
      <c r="M32" s="131"/>
    </row>
    <row r="33" spans="1:13" ht="25.5">
      <c r="A33" s="91">
        <v>3226</v>
      </c>
      <c r="B33" s="92" t="s">
        <v>77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25.5">
      <c r="A34" s="91">
        <v>3227</v>
      </c>
      <c r="B34" s="92" t="s">
        <v>78</v>
      </c>
      <c r="C34" s="131"/>
      <c r="D34" s="131"/>
      <c r="E34" s="131"/>
      <c r="F34" s="131"/>
      <c r="G34" s="131">
        <v>3000</v>
      </c>
      <c r="H34" s="131"/>
      <c r="I34" s="131"/>
      <c r="J34" s="131"/>
      <c r="K34" s="131"/>
      <c r="L34" s="131"/>
      <c r="M34" s="131"/>
    </row>
    <row r="35" spans="1:13" ht="12.75">
      <c r="A35" s="133">
        <v>323</v>
      </c>
      <c r="B35" s="134" t="s">
        <v>19</v>
      </c>
      <c r="C35" s="130">
        <f>SUM(D35:M35)</f>
        <v>92900</v>
      </c>
      <c r="D35" s="130">
        <f>SUM(D36,D37,D38,D39,D40,D41,D42,D43,D44)</f>
        <v>0</v>
      </c>
      <c r="E35" s="130">
        <f aca="true" t="shared" si="8" ref="E35:M35">SUM(E36,E37,E38,E39,E40,E41,E42,E43,E44)</f>
        <v>2200</v>
      </c>
      <c r="F35" s="130">
        <f t="shared" si="8"/>
        <v>0</v>
      </c>
      <c r="G35" s="130">
        <f t="shared" si="8"/>
        <v>90700</v>
      </c>
      <c r="H35" s="130">
        <f t="shared" si="8"/>
        <v>0</v>
      </c>
      <c r="I35" s="130">
        <f t="shared" si="8"/>
        <v>0</v>
      </c>
      <c r="J35" s="130">
        <f t="shared" si="8"/>
        <v>0</v>
      </c>
      <c r="K35" s="130">
        <f t="shared" si="8"/>
        <v>0</v>
      </c>
      <c r="L35" s="130">
        <f t="shared" si="8"/>
        <v>0</v>
      </c>
      <c r="M35" s="130">
        <f t="shared" si="8"/>
        <v>0</v>
      </c>
    </row>
    <row r="36" spans="1:13" ht="12.75">
      <c r="A36" s="91">
        <v>3231</v>
      </c>
      <c r="B36" s="92" t="s">
        <v>79</v>
      </c>
      <c r="C36" s="131"/>
      <c r="D36" s="131"/>
      <c r="E36" s="131"/>
      <c r="F36" s="131"/>
      <c r="G36" s="131">
        <v>22000</v>
      </c>
      <c r="H36" s="131"/>
      <c r="I36" s="131"/>
      <c r="J36" s="131"/>
      <c r="K36" s="131"/>
      <c r="L36" s="131"/>
      <c r="M36" s="131"/>
    </row>
    <row r="37" spans="1:13" ht="25.5">
      <c r="A37" s="91">
        <v>3232</v>
      </c>
      <c r="B37" s="92" t="s">
        <v>80</v>
      </c>
      <c r="C37" s="131"/>
      <c r="D37" s="131"/>
      <c r="E37" s="131"/>
      <c r="F37" s="131"/>
      <c r="G37" s="131">
        <v>12000</v>
      </c>
      <c r="H37" s="131"/>
      <c r="I37" s="131"/>
      <c r="J37" s="131"/>
      <c r="K37" s="131"/>
      <c r="L37" s="131"/>
      <c r="M37" s="131"/>
    </row>
    <row r="38" spans="1:13" ht="12.75">
      <c r="A38" s="91">
        <v>3233</v>
      </c>
      <c r="B38" s="92" t="s">
        <v>81</v>
      </c>
      <c r="C38" s="131"/>
      <c r="D38" s="131"/>
      <c r="E38" s="131"/>
      <c r="F38" s="131"/>
      <c r="G38" s="131">
        <v>3000</v>
      </c>
      <c r="H38" s="131"/>
      <c r="I38" s="131"/>
      <c r="J38" s="131"/>
      <c r="K38" s="131"/>
      <c r="L38" s="131"/>
      <c r="M38" s="131"/>
    </row>
    <row r="39" spans="1:13" ht="12.75">
      <c r="A39" s="91">
        <v>3234</v>
      </c>
      <c r="B39" s="92" t="s">
        <v>82</v>
      </c>
      <c r="C39" s="131"/>
      <c r="D39" s="131"/>
      <c r="E39" s="131">
        <v>2200</v>
      </c>
      <c r="F39" s="131"/>
      <c r="G39" s="131">
        <v>20000</v>
      </c>
      <c r="H39" s="131"/>
      <c r="I39" s="131"/>
      <c r="J39" s="131"/>
      <c r="K39" s="131"/>
      <c r="L39" s="131"/>
      <c r="M39" s="131"/>
    </row>
    <row r="40" spans="1:13" ht="12.75">
      <c r="A40" s="91">
        <v>3235</v>
      </c>
      <c r="B40" s="92" t="s">
        <v>83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91">
        <v>3236</v>
      </c>
      <c r="B41" s="92" t="s">
        <v>84</v>
      </c>
      <c r="C41" s="131"/>
      <c r="D41" s="131"/>
      <c r="E41" s="131"/>
      <c r="F41" s="131"/>
      <c r="G41" s="131">
        <v>17500</v>
      </c>
      <c r="H41" s="131"/>
      <c r="I41" s="131"/>
      <c r="J41" s="131"/>
      <c r="K41" s="131"/>
      <c r="L41" s="131"/>
      <c r="M41" s="131"/>
    </row>
    <row r="42" spans="1:13" ht="12.75">
      <c r="A42" s="91">
        <v>3237</v>
      </c>
      <c r="B42" s="92" t="s">
        <v>85</v>
      </c>
      <c r="C42" s="131"/>
      <c r="D42" s="131"/>
      <c r="E42" s="131"/>
      <c r="F42" s="131"/>
      <c r="G42" s="131">
        <v>0</v>
      </c>
      <c r="H42" s="131"/>
      <c r="I42" s="131"/>
      <c r="J42" s="131"/>
      <c r="K42" s="131"/>
      <c r="L42" s="131"/>
      <c r="M42" s="131"/>
    </row>
    <row r="43" spans="1:13" ht="12.75">
      <c r="A43" s="91">
        <v>3238</v>
      </c>
      <c r="B43" s="92" t="s">
        <v>86</v>
      </c>
      <c r="C43" s="131"/>
      <c r="D43" s="131"/>
      <c r="E43" s="131"/>
      <c r="F43" s="131"/>
      <c r="G43" s="131">
        <v>9200</v>
      </c>
      <c r="H43" s="131"/>
      <c r="I43" s="131"/>
      <c r="J43" s="131"/>
      <c r="K43" s="131"/>
      <c r="L43" s="131"/>
      <c r="M43" s="131"/>
    </row>
    <row r="44" spans="1:13" ht="12.75">
      <c r="A44" s="91">
        <v>3239</v>
      </c>
      <c r="B44" s="92" t="s">
        <v>87</v>
      </c>
      <c r="C44" s="131"/>
      <c r="D44" s="131"/>
      <c r="E44" s="131"/>
      <c r="F44" s="131"/>
      <c r="G44" s="131">
        <v>7000</v>
      </c>
      <c r="H44" s="131"/>
      <c r="I44" s="131"/>
      <c r="J44" s="131"/>
      <c r="K44" s="131"/>
      <c r="L44" s="131"/>
      <c r="M44" s="131"/>
    </row>
    <row r="45" spans="1:13" ht="25.5">
      <c r="A45" s="97">
        <v>324</v>
      </c>
      <c r="B45" s="95" t="s">
        <v>104</v>
      </c>
      <c r="C45" s="130">
        <f>SUM(D45:M45)</f>
        <v>2700</v>
      </c>
      <c r="D45" s="130">
        <f>D46</f>
        <v>0</v>
      </c>
      <c r="E45" s="130">
        <f aca="true" t="shared" si="9" ref="E45:M45">E46</f>
        <v>0</v>
      </c>
      <c r="F45" s="130">
        <f t="shared" si="9"/>
        <v>2700</v>
      </c>
      <c r="G45" s="130">
        <f t="shared" si="9"/>
        <v>0</v>
      </c>
      <c r="H45" s="130">
        <f t="shared" si="9"/>
        <v>0</v>
      </c>
      <c r="I45" s="130">
        <f t="shared" si="9"/>
        <v>0</v>
      </c>
      <c r="J45" s="130">
        <f t="shared" si="9"/>
        <v>0</v>
      </c>
      <c r="K45" s="130">
        <f t="shared" si="9"/>
        <v>0</v>
      </c>
      <c r="L45" s="130">
        <f t="shared" si="9"/>
        <v>0</v>
      </c>
      <c r="M45" s="130">
        <f t="shared" si="9"/>
        <v>0</v>
      </c>
    </row>
    <row r="46" spans="1:13" ht="25.5">
      <c r="A46" s="91">
        <v>3241</v>
      </c>
      <c r="B46" s="92" t="s">
        <v>104</v>
      </c>
      <c r="C46" s="131"/>
      <c r="D46" s="131"/>
      <c r="E46" s="131"/>
      <c r="F46" s="131">
        <v>2700</v>
      </c>
      <c r="G46" s="131"/>
      <c r="H46" s="131"/>
      <c r="I46" s="131"/>
      <c r="J46" s="131"/>
      <c r="K46" s="131"/>
      <c r="L46" s="131"/>
      <c r="M46" s="131"/>
    </row>
    <row r="47" spans="1:13" ht="25.5">
      <c r="A47" s="97">
        <v>329</v>
      </c>
      <c r="B47" s="95" t="s">
        <v>105</v>
      </c>
      <c r="C47" s="130">
        <f>SUM(D47:M47)</f>
        <v>48200</v>
      </c>
      <c r="D47" s="130">
        <f aca="true" t="shared" si="10" ref="D47:M47">SUM(D48:D50)</f>
        <v>0</v>
      </c>
      <c r="E47" s="130">
        <f t="shared" si="10"/>
        <v>0</v>
      </c>
      <c r="F47" s="130">
        <f t="shared" si="10"/>
        <v>31000</v>
      </c>
      <c r="G47" s="130">
        <f t="shared" si="10"/>
        <v>3200</v>
      </c>
      <c r="H47" s="130">
        <f t="shared" si="10"/>
        <v>0</v>
      </c>
      <c r="I47" s="130">
        <f t="shared" si="10"/>
        <v>14000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</row>
    <row r="48" spans="1:13" ht="12.75">
      <c r="A48" s="91">
        <v>3294</v>
      </c>
      <c r="B48" s="92" t="s">
        <v>109</v>
      </c>
      <c r="C48" s="131"/>
      <c r="D48" s="131"/>
      <c r="E48" s="131"/>
      <c r="F48" s="131"/>
      <c r="G48" s="131">
        <v>1200</v>
      </c>
      <c r="H48" s="131"/>
      <c r="I48" s="131"/>
      <c r="J48" s="131"/>
      <c r="K48" s="131"/>
      <c r="L48" s="131"/>
      <c r="M48" s="131"/>
    </row>
    <row r="49" spans="1:13" ht="12.75">
      <c r="A49" s="91">
        <v>3295</v>
      </c>
      <c r="B49" s="92" t="s">
        <v>106</v>
      </c>
      <c r="C49" s="131"/>
      <c r="D49" s="131"/>
      <c r="E49" s="131"/>
      <c r="F49" s="131"/>
      <c r="G49" s="131"/>
      <c r="H49" s="131"/>
      <c r="I49" s="131">
        <v>14000</v>
      </c>
      <c r="J49" s="131"/>
      <c r="K49" s="131"/>
      <c r="L49" s="131"/>
      <c r="M49" s="131"/>
    </row>
    <row r="50" spans="1:13" ht="25.5">
      <c r="A50" s="91">
        <v>3299</v>
      </c>
      <c r="B50" s="92" t="s">
        <v>105</v>
      </c>
      <c r="C50" s="131"/>
      <c r="D50" s="131"/>
      <c r="E50" s="131"/>
      <c r="F50" s="131">
        <v>31000</v>
      </c>
      <c r="G50" s="131">
        <v>2000</v>
      </c>
      <c r="H50" s="131"/>
      <c r="I50" s="131"/>
      <c r="J50" s="131"/>
      <c r="K50" s="131"/>
      <c r="L50" s="131"/>
      <c r="M50" s="131"/>
    </row>
    <row r="51" spans="1:13" s="5" customFormat="1" ht="12.75">
      <c r="A51" s="97">
        <v>34</v>
      </c>
      <c r="B51" s="95" t="s">
        <v>20</v>
      </c>
      <c r="C51" s="130">
        <f>SUM(D51:M51)</f>
        <v>1500</v>
      </c>
      <c r="D51" s="130">
        <f aca="true" t="shared" si="11" ref="D51:M51">SUM(D52)</f>
        <v>0</v>
      </c>
      <c r="E51" s="130">
        <f t="shared" si="11"/>
        <v>0</v>
      </c>
      <c r="F51" s="130">
        <f t="shared" si="11"/>
        <v>0</v>
      </c>
      <c r="G51" s="130">
        <f t="shared" si="11"/>
        <v>1500</v>
      </c>
      <c r="H51" s="130">
        <f t="shared" si="11"/>
        <v>0</v>
      </c>
      <c r="I51" s="130">
        <f t="shared" si="11"/>
        <v>0</v>
      </c>
      <c r="J51" s="130">
        <f t="shared" si="11"/>
        <v>0</v>
      </c>
      <c r="K51" s="130">
        <f t="shared" si="11"/>
        <v>0</v>
      </c>
      <c r="L51" s="130">
        <f t="shared" si="11"/>
        <v>0</v>
      </c>
      <c r="M51" s="130">
        <f t="shared" si="11"/>
        <v>0</v>
      </c>
    </row>
    <row r="52" spans="1:13" s="135" customFormat="1" ht="12.75">
      <c r="A52" s="133">
        <v>343</v>
      </c>
      <c r="B52" s="134" t="s">
        <v>21</v>
      </c>
      <c r="C52" s="130">
        <f>SUM(D52:M52)</f>
        <v>1500</v>
      </c>
      <c r="D52" s="132">
        <f aca="true" t="shared" si="12" ref="D52:M52">SUM(D53,D54,D55,D56)</f>
        <v>0</v>
      </c>
      <c r="E52" s="132">
        <f t="shared" si="12"/>
        <v>0</v>
      </c>
      <c r="F52" s="132">
        <f t="shared" si="12"/>
        <v>0</v>
      </c>
      <c r="G52" s="132">
        <f t="shared" si="12"/>
        <v>1500</v>
      </c>
      <c r="H52" s="132">
        <f t="shared" si="12"/>
        <v>0</v>
      </c>
      <c r="I52" s="132">
        <f t="shared" si="12"/>
        <v>0</v>
      </c>
      <c r="J52" s="132">
        <f t="shared" si="12"/>
        <v>0</v>
      </c>
      <c r="K52" s="132">
        <f t="shared" si="12"/>
        <v>0</v>
      </c>
      <c r="L52" s="132">
        <f t="shared" si="12"/>
        <v>0</v>
      </c>
      <c r="M52" s="132">
        <f t="shared" si="12"/>
        <v>0</v>
      </c>
    </row>
    <row r="53" spans="1:13" ht="25.5">
      <c r="A53" s="91">
        <v>3431</v>
      </c>
      <c r="B53" s="92" t="s">
        <v>88</v>
      </c>
      <c r="C53" s="131"/>
      <c r="D53" s="131"/>
      <c r="E53" s="131"/>
      <c r="F53" s="131"/>
      <c r="G53" s="131">
        <v>1500</v>
      </c>
      <c r="H53" s="131"/>
      <c r="I53" s="131"/>
      <c r="J53" s="131"/>
      <c r="K53" s="131"/>
      <c r="L53" s="131"/>
      <c r="M53" s="131"/>
    </row>
    <row r="54" spans="1:13" ht="25.5">
      <c r="A54" s="91">
        <v>3432</v>
      </c>
      <c r="B54" s="92" t="s">
        <v>89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91">
        <v>3433</v>
      </c>
      <c r="B55" s="92" t="s">
        <v>90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25.5">
      <c r="A56" s="91">
        <v>3434</v>
      </c>
      <c r="B56" s="92" t="s">
        <v>91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91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12.75">
      <c r="A58" s="94" t="s">
        <v>60</v>
      </c>
      <c r="B58" s="95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2.75">
      <c r="A59" s="97">
        <v>3</v>
      </c>
      <c r="B59" s="95" t="s">
        <v>43</v>
      </c>
      <c r="C59" s="132">
        <f>SUM(C60)</f>
        <v>0</v>
      </c>
      <c r="D59" s="132">
        <f aca="true" t="shared" si="13" ref="D59:M59">SUM(D60)</f>
        <v>0</v>
      </c>
      <c r="E59" s="132">
        <f t="shared" si="13"/>
        <v>0</v>
      </c>
      <c r="F59" s="132">
        <f t="shared" si="13"/>
        <v>0</v>
      </c>
      <c r="G59" s="132">
        <f t="shared" si="13"/>
        <v>0</v>
      </c>
      <c r="H59" s="132">
        <f t="shared" si="13"/>
        <v>0</v>
      </c>
      <c r="I59" s="132">
        <f t="shared" si="13"/>
        <v>0</v>
      </c>
      <c r="J59" s="132">
        <f t="shared" si="13"/>
        <v>0</v>
      </c>
      <c r="K59" s="132">
        <f t="shared" si="13"/>
        <v>0</v>
      </c>
      <c r="L59" s="132">
        <f t="shared" si="13"/>
        <v>0</v>
      </c>
      <c r="M59" s="132">
        <f t="shared" si="13"/>
        <v>0</v>
      </c>
    </row>
    <row r="60" spans="1:13" ht="12.75">
      <c r="A60" s="97">
        <v>32</v>
      </c>
      <c r="B60" s="95" t="s">
        <v>16</v>
      </c>
      <c r="C60" s="132">
        <f>SUM(C61,C69)</f>
        <v>0</v>
      </c>
      <c r="D60" s="132">
        <f aca="true" t="shared" si="14" ref="D60:M60">SUM(D61,D69)</f>
        <v>0</v>
      </c>
      <c r="E60" s="132">
        <f t="shared" si="14"/>
        <v>0</v>
      </c>
      <c r="F60" s="132">
        <f t="shared" si="14"/>
        <v>0</v>
      </c>
      <c r="G60" s="132">
        <f t="shared" si="14"/>
        <v>0</v>
      </c>
      <c r="H60" s="132">
        <f t="shared" si="14"/>
        <v>0</v>
      </c>
      <c r="I60" s="132">
        <f t="shared" si="14"/>
        <v>0</v>
      </c>
      <c r="J60" s="132">
        <f t="shared" si="14"/>
        <v>0</v>
      </c>
      <c r="K60" s="132">
        <f t="shared" si="14"/>
        <v>0</v>
      </c>
      <c r="L60" s="132">
        <f t="shared" si="14"/>
        <v>0</v>
      </c>
      <c r="M60" s="132">
        <f t="shared" si="14"/>
        <v>0</v>
      </c>
    </row>
    <row r="61" spans="1:13" s="5" customFormat="1" ht="12.75">
      <c r="A61" s="133">
        <v>322</v>
      </c>
      <c r="B61" s="134" t="s">
        <v>18</v>
      </c>
      <c r="C61" s="130">
        <f>SUM(C62,C63,C64,C65,C66,C67,C68)</f>
        <v>0</v>
      </c>
      <c r="D61" s="130">
        <f aca="true" t="shared" si="15" ref="D61:M61">SUM(D62,D63,D64,D65,D66,D67,D68)</f>
        <v>0</v>
      </c>
      <c r="E61" s="130">
        <f t="shared" si="15"/>
        <v>0</v>
      </c>
      <c r="F61" s="130">
        <f t="shared" si="15"/>
        <v>0</v>
      </c>
      <c r="G61" s="130">
        <f t="shared" si="15"/>
        <v>0</v>
      </c>
      <c r="H61" s="130">
        <f t="shared" si="15"/>
        <v>0</v>
      </c>
      <c r="I61" s="130">
        <f t="shared" si="15"/>
        <v>0</v>
      </c>
      <c r="J61" s="130">
        <f t="shared" si="15"/>
        <v>0</v>
      </c>
      <c r="K61" s="130">
        <f t="shared" si="15"/>
        <v>0</v>
      </c>
      <c r="L61" s="130">
        <f t="shared" si="15"/>
        <v>0</v>
      </c>
      <c r="M61" s="130">
        <f t="shared" si="15"/>
        <v>0</v>
      </c>
    </row>
    <row r="62" spans="1:13" s="5" customFormat="1" ht="25.5">
      <c r="A62" s="91">
        <v>3221</v>
      </c>
      <c r="B62" s="92" t="s">
        <v>72</v>
      </c>
      <c r="C62" s="131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13" s="5" customFormat="1" ht="12.75">
      <c r="A63" s="91">
        <v>3222</v>
      </c>
      <c r="B63" s="92" t="s">
        <v>73</v>
      </c>
      <c r="C63" s="131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s="5" customFormat="1" ht="12.75">
      <c r="A64" s="91">
        <v>3223</v>
      </c>
      <c r="B64" s="92" t="s">
        <v>74</v>
      </c>
      <c r="C64" s="131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1:13" s="5" customFormat="1" ht="25.5">
      <c r="A65" s="91">
        <v>3224</v>
      </c>
      <c r="B65" s="92" t="s">
        <v>75</v>
      </c>
      <c r="C65" s="131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s="5" customFormat="1" ht="12.75">
      <c r="A66" s="91">
        <v>3225</v>
      </c>
      <c r="B66" s="92" t="s">
        <v>76</v>
      </c>
      <c r="C66" s="131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s="5" customFormat="1" ht="25.5">
      <c r="A67" s="91">
        <v>3226</v>
      </c>
      <c r="B67" s="92" t="s">
        <v>77</v>
      </c>
      <c r="C67" s="131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s="5" customFormat="1" ht="25.5">
      <c r="A68" s="91">
        <v>3227</v>
      </c>
      <c r="B68" s="92" t="s">
        <v>78</v>
      </c>
      <c r="C68" s="131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ht="12.75">
      <c r="A69" s="133">
        <v>323</v>
      </c>
      <c r="B69" s="134" t="s">
        <v>19</v>
      </c>
      <c r="C69" s="130">
        <f>SUM(C70,C71,C72,C73,C74,C75,C76,C77,C78)</f>
        <v>0</v>
      </c>
      <c r="D69" s="130">
        <f aca="true" t="shared" si="16" ref="D69:M69">SUM(D70,D71,D72,D73,D74,D75,D76,D77,D78)</f>
        <v>0</v>
      </c>
      <c r="E69" s="130">
        <f t="shared" si="16"/>
        <v>0</v>
      </c>
      <c r="F69" s="130">
        <f t="shared" si="16"/>
        <v>0</v>
      </c>
      <c r="G69" s="130">
        <f t="shared" si="16"/>
        <v>0</v>
      </c>
      <c r="H69" s="130">
        <f t="shared" si="16"/>
        <v>0</v>
      </c>
      <c r="I69" s="130">
        <f t="shared" si="16"/>
        <v>0</v>
      </c>
      <c r="J69" s="130">
        <f t="shared" si="16"/>
        <v>0</v>
      </c>
      <c r="K69" s="130">
        <f t="shared" si="16"/>
        <v>0</v>
      </c>
      <c r="L69" s="130">
        <f t="shared" si="16"/>
        <v>0</v>
      </c>
      <c r="M69" s="130">
        <f t="shared" si="16"/>
        <v>0</v>
      </c>
    </row>
    <row r="70" spans="1:13" ht="12.75">
      <c r="A70" s="91">
        <v>3231</v>
      </c>
      <c r="B70" s="92" t="s">
        <v>79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25.5">
      <c r="A71" s="91">
        <v>3232</v>
      </c>
      <c r="B71" s="92" t="s">
        <v>80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91">
        <v>3233</v>
      </c>
      <c r="B72" s="92" t="s">
        <v>81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91">
        <v>3234</v>
      </c>
      <c r="B73" s="92" t="s">
        <v>82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91">
        <v>3235</v>
      </c>
      <c r="B74" s="92" t="s">
        <v>83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91">
        <v>3236</v>
      </c>
      <c r="B75" s="92" t="s">
        <v>84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91">
        <v>3237</v>
      </c>
      <c r="B76" s="92" t="s">
        <v>85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91">
        <v>3238</v>
      </c>
      <c r="B77" s="92" t="s">
        <v>86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91">
        <v>3239</v>
      </c>
      <c r="B78" s="92" t="s">
        <v>87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s="5" customFormat="1" ht="25.5">
      <c r="A79" s="97">
        <v>4</v>
      </c>
      <c r="B79" s="95" t="s">
        <v>22</v>
      </c>
      <c r="C79" s="130">
        <f>SUM(D79:M79)</f>
        <v>49600</v>
      </c>
      <c r="D79" s="130">
        <f>SUM(D80)</f>
        <v>0</v>
      </c>
      <c r="E79" s="130">
        <f aca="true" t="shared" si="17" ref="E79:M79">SUM(E80)</f>
        <v>0</v>
      </c>
      <c r="F79" s="130">
        <f t="shared" si="17"/>
        <v>12600</v>
      </c>
      <c r="G79" s="130">
        <f t="shared" si="17"/>
        <v>30000</v>
      </c>
      <c r="H79" s="130">
        <f t="shared" si="17"/>
        <v>0</v>
      </c>
      <c r="I79" s="130">
        <f t="shared" si="17"/>
        <v>7000</v>
      </c>
      <c r="J79" s="130">
        <f t="shared" si="17"/>
        <v>0</v>
      </c>
      <c r="K79" s="130">
        <f t="shared" si="17"/>
        <v>0</v>
      </c>
      <c r="L79" s="130">
        <f t="shared" si="17"/>
        <v>0</v>
      </c>
      <c r="M79" s="130">
        <f t="shared" si="17"/>
        <v>0</v>
      </c>
    </row>
    <row r="80" spans="1:13" ht="38.25">
      <c r="A80" s="97">
        <v>42</v>
      </c>
      <c r="B80" s="95" t="s">
        <v>48</v>
      </c>
      <c r="C80" s="130">
        <f>SUM(D80:M80)</f>
        <v>49600</v>
      </c>
      <c r="D80" s="132">
        <f>SUM(D81+D86+D89)</f>
        <v>0</v>
      </c>
      <c r="E80" s="132">
        <f aca="true" t="shared" si="18" ref="E80:M80">SUM(E81+E86+E89)</f>
        <v>0</v>
      </c>
      <c r="F80" s="132">
        <f t="shared" si="18"/>
        <v>12600</v>
      </c>
      <c r="G80" s="132">
        <f t="shared" si="18"/>
        <v>30000</v>
      </c>
      <c r="H80" s="132">
        <f t="shared" si="18"/>
        <v>0</v>
      </c>
      <c r="I80" s="132">
        <f t="shared" si="18"/>
        <v>7000</v>
      </c>
      <c r="J80" s="132">
        <f t="shared" si="18"/>
        <v>0</v>
      </c>
      <c r="K80" s="132">
        <f t="shared" si="18"/>
        <v>0</v>
      </c>
      <c r="L80" s="132">
        <f t="shared" si="18"/>
        <v>0</v>
      </c>
      <c r="M80" s="132">
        <f t="shared" si="18"/>
        <v>0</v>
      </c>
    </row>
    <row r="81" spans="1:13" s="135" customFormat="1" ht="12.75">
      <c r="A81" s="133">
        <v>421</v>
      </c>
      <c r="B81" s="134" t="s">
        <v>42</v>
      </c>
      <c r="C81" s="132">
        <f>SUM(C82:C85)</f>
        <v>0</v>
      </c>
      <c r="D81" s="132">
        <f>SUM(D82:D85)</f>
        <v>0</v>
      </c>
      <c r="E81" s="132">
        <f aca="true" t="shared" si="19" ref="E81:M81">SUM(E82:E85)</f>
        <v>0</v>
      </c>
      <c r="F81" s="132">
        <f t="shared" si="19"/>
        <v>0</v>
      </c>
      <c r="G81" s="132">
        <f t="shared" si="19"/>
        <v>0</v>
      </c>
      <c r="H81" s="132">
        <f t="shared" si="19"/>
        <v>0</v>
      </c>
      <c r="I81" s="132">
        <f t="shared" si="19"/>
        <v>0</v>
      </c>
      <c r="J81" s="132">
        <f t="shared" si="19"/>
        <v>0</v>
      </c>
      <c r="K81" s="132">
        <f t="shared" si="19"/>
        <v>0</v>
      </c>
      <c r="L81" s="132">
        <f t="shared" si="19"/>
        <v>0</v>
      </c>
      <c r="M81" s="132">
        <f t="shared" si="19"/>
        <v>0</v>
      </c>
    </row>
    <row r="82" spans="1:13" ht="12.75">
      <c r="A82" s="91">
        <v>4211</v>
      </c>
      <c r="B82" s="92" t="s">
        <v>92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91">
        <v>4212</v>
      </c>
      <c r="B83" s="92" t="s">
        <v>93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25.5">
      <c r="A84" s="91">
        <v>4213</v>
      </c>
      <c r="B84" s="92" t="s">
        <v>94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91">
        <v>4214</v>
      </c>
      <c r="B85" s="92" t="s">
        <v>95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97">
        <v>422</v>
      </c>
      <c r="B86" s="95" t="s">
        <v>110</v>
      </c>
      <c r="C86" s="130">
        <f>SUM(D86:M86)</f>
        <v>43000</v>
      </c>
      <c r="D86" s="130">
        <f>SUM(D87:D88)</f>
        <v>0</v>
      </c>
      <c r="E86" s="130">
        <f aca="true" t="shared" si="20" ref="E86:M86">SUM(E87:E88)</f>
        <v>0</v>
      </c>
      <c r="F86" s="130">
        <f t="shared" si="20"/>
        <v>6000</v>
      </c>
      <c r="G86" s="130">
        <f t="shared" si="20"/>
        <v>30000</v>
      </c>
      <c r="H86" s="130">
        <f t="shared" si="20"/>
        <v>0</v>
      </c>
      <c r="I86" s="130">
        <f t="shared" si="20"/>
        <v>7000</v>
      </c>
      <c r="J86" s="130">
        <f t="shared" si="20"/>
        <v>0</v>
      </c>
      <c r="K86" s="130">
        <f t="shared" si="20"/>
        <v>0</v>
      </c>
      <c r="L86" s="130">
        <f t="shared" si="20"/>
        <v>0</v>
      </c>
      <c r="M86" s="130">
        <f t="shared" si="20"/>
        <v>0</v>
      </c>
    </row>
    <row r="87" spans="1:13" ht="12.75">
      <c r="A87" s="91">
        <v>4221</v>
      </c>
      <c r="B87" s="92" t="s">
        <v>107</v>
      </c>
      <c r="C87" s="131"/>
      <c r="D87" s="131"/>
      <c r="E87" s="131"/>
      <c r="F87" s="131"/>
      <c r="G87" s="131">
        <v>5000</v>
      </c>
      <c r="H87" s="131"/>
      <c r="I87" s="131"/>
      <c r="J87" s="131"/>
      <c r="K87" s="131"/>
      <c r="L87" s="131"/>
      <c r="M87" s="131"/>
    </row>
    <row r="88" spans="1:13" ht="12.75">
      <c r="A88" s="91">
        <v>4227</v>
      </c>
      <c r="B88" s="92" t="s">
        <v>111</v>
      </c>
      <c r="C88" s="131"/>
      <c r="D88" s="131"/>
      <c r="E88" s="131"/>
      <c r="F88" s="131">
        <v>6000</v>
      </c>
      <c r="G88" s="131">
        <v>25000</v>
      </c>
      <c r="H88" s="131"/>
      <c r="I88" s="131">
        <v>7000</v>
      </c>
      <c r="J88" s="131"/>
      <c r="K88" s="131"/>
      <c r="L88" s="131"/>
      <c r="M88" s="131"/>
    </row>
    <row r="89" spans="1:13" ht="12.75">
      <c r="A89" s="97">
        <v>424</v>
      </c>
      <c r="B89" s="95" t="s">
        <v>112</v>
      </c>
      <c r="C89" s="130">
        <f>SUM(D89:M89)</f>
        <v>6600</v>
      </c>
      <c r="D89" s="130">
        <f>SUM(D90)</f>
        <v>0</v>
      </c>
      <c r="E89" s="130">
        <f aca="true" t="shared" si="21" ref="E89:M89">SUM(E90)</f>
        <v>0</v>
      </c>
      <c r="F89" s="130">
        <f t="shared" si="21"/>
        <v>6600</v>
      </c>
      <c r="G89" s="130">
        <f t="shared" si="21"/>
        <v>0</v>
      </c>
      <c r="H89" s="130">
        <f t="shared" si="21"/>
        <v>0</v>
      </c>
      <c r="I89" s="130">
        <f t="shared" si="21"/>
        <v>0</v>
      </c>
      <c r="J89" s="130">
        <f t="shared" si="21"/>
        <v>0</v>
      </c>
      <c r="K89" s="130">
        <f t="shared" si="21"/>
        <v>0</v>
      </c>
      <c r="L89" s="130">
        <f t="shared" si="21"/>
        <v>0</v>
      </c>
      <c r="M89" s="130">
        <f t="shared" si="21"/>
        <v>0</v>
      </c>
    </row>
    <row r="90" spans="1:13" ht="12.75">
      <c r="A90" s="91">
        <v>4221</v>
      </c>
      <c r="B90" s="92" t="s">
        <v>112</v>
      </c>
      <c r="C90" s="131"/>
      <c r="D90" s="131"/>
      <c r="E90" s="131"/>
      <c r="F90" s="131">
        <v>6600</v>
      </c>
      <c r="G90" s="131"/>
      <c r="H90" s="131"/>
      <c r="I90" s="131"/>
      <c r="J90" s="131"/>
      <c r="K90" s="131"/>
      <c r="L90" s="131"/>
      <c r="M90" s="131"/>
    </row>
    <row r="91" spans="1:13" s="5" customFormat="1" ht="22.5" customHeight="1">
      <c r="A91" s="136">
        <v>5</v>
      </c>
      <c r="B91" s="95" t="s">
        <v>98</v>
      </c>
      <c r="C91" s="130">
        <f>SUM(C92)</f>
        <v>0</v>
      </c>
      <c r="D91" s="130">
        <f aca="true" t="shared" si="22" ref="D91:M93">SUM(D92)</f>
        <v>0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0</v>
      </c>
      <c r="K91" s="130">
        <f t="shared" si="22"/>
        <v>0</v>
      </c>
      <c r="L91" s="130">
        <f t="shared" si="22"/>
        <v>0</v>
      </c>
      <c r="M91" s="130">
        <f t="shared" si="22"/>
        <v>0</v>
      </c>
    </row>
    <row r="92" spans="1:13" s="5" customFormat="1" ht="23.25" customHeight="1">
      <c r="A92" s="97">
        <v>54</v>
      </c>
      <c r="B92" s="95" t="s">
        <v>99</v>
      </c>
      <c r="C92" s="130">
        <f>SUM(C93)</f>
        <v>0</v>
      </c>
      <c r="D92" s="130">
        <f t="shared" si="22"/>
        <v>0</v>
      </c>
      <c r="E92" s="130">
        <f t="shared" si="22"/>
        <v>0</v>
      </c>
      <c r="F92" s="130">
        <f t="shared" si="22"/>
        <v>0</v>
      </c>
      <c r="G92" s="130">
        <f t="shared" si="22"/>
        <v>0</v>
      </c>
      <c r="H92" s="130">
        <f t="shared" si="22"/>
        <v>0</v>
      </c>
      <c r="I92" s="130">
        <f t="shared" si="22"/>
        <v>0</v>
      </c>
      <c r="J92" s="130">
        <f t="shared" si="22"/>
        <v>0</v>
      </c>
      <c r="K92" s="130">
        <f t="shared" si="22"/>
        <v>0</v>
      </c>
      <c r="L92" s="130">
        <f t="shared" si="22"/>
        <v>0</v>
      </c>
      <c r="M92" s="130">
        <f t="shared" si="22"/>
        <v>0</v>
      </c>
    </row>
    <row r="93" spans="1:13" s="5" customFormat="1" ht="40.5" customHeight="1">
      <c r="A93" s="97">
        <v>544</v>
      </c>
      <c r="B93" s="95" t="s">
        <v>100</v>
      </c>
      <c r="C93" s="130">
        <f>SUM(C94)</f>
        <v>0</v>
      </c>
      <c r="D93" s="130">
        <f t="shared" si="22"/>
        <v>0</v>
      </c>
      <c r="E93" s="130">
        <f t="shared" si="22"/>
        <v>0</v>
      </c>
      <c r="F93" s="130">
        <f t="shared" si="22"/>
        <v>0</v>
      </c>
      <c r="G93" s="130">
        <f t="shared" si="22"/>
        <v>0</v>
      </c>
      <c r="H93" s="130">
        <f t="shared" si="22"/>
        <v>0</v>
      </c>
      <c r="I93" s="130">
        <f t="shared" si="22"/>
        <v>0</v>
      </c>
      <c r="J93" s="130">
        <f t="shared" si="22"/>
        <v>0</v>
      </c>
      <c r="K93" s="130">
        <f t="shared" si="22"/>
        <v>0</v>
      </c>
      <c r="L93" s="130">
        <f t="shared" si="22"/>
        <v>0</v>
      </c>
      <c r="M93" s="130">
        <f t="shared" si="22"/>
        <v>0</v>
      </c>
    </row>
    <row r="94" spans="1:13" s="5" customFormat="1" ht="12.75" customHeight="1">
      <c r="A94" s="137">
        <v>5443</v>
      </c>
      <c r="B94" s="138" t="s">
        <v>101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s="5" customFormat="1" ht="12.75" customHeight="1">
      <c r="A95" s="97"/>
      <c r="B95" s="95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13" s="5" customFormat="1" ht="12.75" customHeight="1">
      <c r="A96" s="97"/>
      <c r="B96" s="95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s="5" customFormat="1" ht="12.75" customHeight="1">
      <c r="A97" s="97"/>
      <c r="B97" s="95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s="5" customFormat="1" ht="12.75" customHeight="1">
      <c r="A98" s="97"/>
      <c r="B98" s="95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1:13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s="5" customFormat="1" ht="12.75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s="5" customFormat="1" ht="12.75">
      <c r="A102" s="91"/>
      <c r="B102" s="9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2.75">
      <c r="A103" s="61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14.75">
      <c r="A104" s="4" t="s">
        <v>10</v>
      </c>
      <c r="B104" s="83" t="s">
        <v>11</v>
      </c>
      <c r="C104" s="4" t="s">
        <v>49</v>
      </c>
      <c r="D104" s="4" t="s">
        <v>50</v>
      </c>
      <c r="E104" s="4" t="s">
        <v>51</v>
      </c>
      <c r="F104" s="4" t="s">
        <v>52</v>
      </c>
      <c r="G104" s="4" t="s">
        <v>53</v>
      </c>
      <c r="H104" s="4" t="s">
        <v>54</v>
      </c>
      <c r="I104" s="4" t="s">
        <v>55</v>
      </c>
      <c r="J104" s="4" t="s">
        <v>56</v>
      </c>
      <c r="K104" s="4" t="s">
        <v>57</v>
      </c>
      <c r="L104" s="4" t="s">
        <v>58</v>
      </c>
      <c r="M104" s="4" t="s">
        <v>59</v>
      </c>
    </row>
    <row r="105" spans="1:13" ht="12.75">
      <c r="A105" s="85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88"/>
      <c r="B106" s="89" t="s">
        <v>25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2.75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s="5" customFormat="1" ht="12.75">
      <c r="A108" s="94" t="s">
        <v>41</v>
      </c>
      <c r="B108" s="95" t="s">
        <v>45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>
      <c r="A109" s="94" t="s">
        <v>39</v>
      </c>
      <c r="B109" s="95" t="s">
        <v>46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ht="12.75">
      <c r="A110" s="97">
        <v>3</v>
      </c>
      <c r="B110" s="95" t="s">
        <v>43</v>
      </c>
      <c r="C110" s="132">
        <f>SUM(D110:M110)</f>
        <v>3718300</v>
      </c>
      <c r="D110" s="132">
        <f aca="true" t="shared" si="23" ref="D110:M110">SUM(D111:D113)</f>
        <v>9600</v>
      </c>
      <c r="E110" s="132">
        <f>E112</f>
        <v>4300</v>
      </c>
      <c r="F110" s="132">
        <f t="shared" si="23"/>
        <v>131000</v>
      </c>
      <c r="G110" s="132">
        <f t="shared" si="23"/>
        <v>290400</v>
      </c>
      <c r="H110" s="132">
        <f t="shared" si="23"/>
        <v>13000</v>
      </c>
      <c r="I110" s="132">
        <f>SUM(I111:I113)</f>
        <v>3270000</v>
      </c>
      <c r="J110" s="132">
        <f t="shared" si="23"/>
        <v>0</v>
      </c>
      <c r="K110" s="132">
        <f t="shared" si="23"/>
        <v>0</v>
      </c>
      <c r="L110" s="132">
        <f t="shared" si="23"/>
        <v>0</v>
      </c>
      <c r="M110" s="132">
        <f t="shared" si="23"/>
        <v>0</v>
      </c>
    </row>
    <row r="111" spans="1:13" ht="12.75">
      <c r="A111" s="97">
        <v>31</v>
      </c>
      <c r="B111" s="95" t="s">
        <v>12</v>
      </c>
      <c r="C111" s="131"/>
      <c r="D111" s="131">
        <v>9600</v>
      </c>
      <c r="E111" s="131"/>
      <c r="F111" s="131"/>
      <c r="G111" s="131"/>
      <c r="H111" s="131"/>
      <c r="I111" s="131">
        <v>3105500</v>
      </c>
      <c r="J111" s="131"/>
      <c r="K111" s="131"/>
      <c r="L111" s="131"/>
      <c r="M111" s="131"/>
    </row>
    <row r="112" spans="1:13" ht="12.75">
      <c r="A112" s="97">
        <v>32</v>
      </c>
      <c r="B112" s="95" t="s">
        <v>16</v>
      </c>
      <c r="C112" s="131"/>
      <c r="D112" s="131"/>
      <c r="E112" s="131">
        <v>4300</v>
      </c>
      <c r="F112" s="131">
        <v>131000</v>
      </c>
      <c r="G112" s="131">
        <f>298500-9600</f>
        <v>288900</v>
      </c>
      <c r="H112" s="131">
        <v>13000</v>
      </c>
      <c r="I112" s="131">
        <v>164500</v>
      </c>
      <c r="J112" s="131"/>
      <c r="K112" s="131"/>
      <c r="L112" s="131"/>
      <c r="M112" s="131"/>
    </row>
    <row r="113" spans="1:13" ht="12.75">
      <c r="A113" s="97">
        <v>34</v>
      </c>
      <c r="B113" s="95" t="s">
        <v>20</v>
      </c>
      <c r="C113" s="131"/>
      <c r="D113" s="131"/>
      <c r="E113" s="131"/>
      <c r="F113" s="131"/>
      <c r="G113" s="131">
        <v>1500</v>
      </c>
      <c r="H113" s="131"/>
      <c r="I113" s="131"/>
      <c r="J113" s="131"/>
      <c r="K113" s="131"/>
      <c r="L113" s="131"/>
      <c r="M113" s="131"/>
    </row>
    <row r="114" spans="1:13" ht="12.75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s="5" customFormat="1" ht="12.75">
      <c r="A115" s="94" t="s">
        <v>40</v>
      </c>
      <c r="B115" s="95" t="s">
        <v>47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2.75">
      <c r="A116" s="97">
        <v>3</v>
      </c>
      <c r="B116" s="95" t="s">
        <v>43</v>
      </c>
      <c r="C116" s="132">
        <f>SUM(C117:C118)</f>
        <v>0</v>
      </c>
      <c r="D116" s="132">
        <f aca="true" t="shared" si="24" ref="D116:M116">SUM(D117:D118)</f>
        <v>0</v>
      </c>
      <c r="E116" s="132">
        <f t="shared" si="24"/>
        <v>0</v>
      </c>
      <c r="F116" s="132">
        <f t="shared" si="24"/>
        <v>0</v>
      </c>
      <c r="G116" s="132">
        <f t="shared" si="24"/>
        <v>0</v>
      </c>
      <c r="H116" s="132">
        <f t="shared" si="24"/>
        <v>0</v>
      </c>
      <c r="I116" s="132">
        <f t="shared" si="24"/>
        <v>0</v>
      </c>
      <c r="J116" s="132">
        <f t="shared" si="24"/>
        <v>0</v>
      </c>
      <c r="K116" s="132">
        <f t="shared" si="24"/>
        <v>0</v>
      </c>
      <c r="L116" s="132">
        <f t="shared" si="24"/>
        <v>0</v>
      </c>
      <c r="M116" s="132">
        <f t="shared" si="24"/>
        <v>0</v>
      </c>
    </row>
    <row r="117" spans="1:13" ht="12.75">
      <c r="A117" s="97">
        <v>32</v>
      </c>
      <c r="B117" s="95" t="s">
        <v>16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97">
        <v>34</v>
      </c>
      <c r="B118" s="95" t="s">
        <v>20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25.5">
      <c r="A119" s="97">
        <v>4</v>
      </c>
      <c r="B119" s="95" t="s">
        <v>22</v>
      </c>
      <c r="C119" s="132">
        <f>SUM(D119:M119)</f>
        <v>25000</v>
      </c>
      <c r="D119" s="132">
        <f aca="true" t="shared" si="25" ref="D119:M119">SUM(D120)</f>
        <v>0</v>
      </c>
      <c r="E119" s="132">
        <f t="shared" si="25"/>
        <v>0</v>
      </c>
      <c r="F119" s="132">
        <f t="shared" si="25"/>
        <v>7000</v>
      </c>
      <c r="G119" s="132">
        <f t="shared" si="25"/>
        <v>8000</v>
      </c>
      <c r="H119" s="132">
        <f t="shared" si="25"/>
        <v>0</v>
      </c>
      <c r="I119" s="132">
        <f t="shared" si="25"/>
        <v>10000</v>
      </c>
      <c r="J119" s="132">
        <f t="shared" si="25"/>
        <v>0</v>
      </c>
      <c r="K119" s="132">
        <f t="shared" si="25"/>
        <v>0</v>
      </c>
      <c r="L119" s="132">
        <f t="shared" si="25"/>
        <v>0</v>
      </c>
      <c r="M119" s="132">
        <f t="shared" si="25"/>
        <v>0</v>
      </c>
    </row>
    <row r="120" spans="1:13" ht="38.25">
      <c r="A120" s="97">
        <v>42</v>
      </c>
      <c r="B120" s="95" t="s">
        <v>23</v>
      </c>
      <c r="C120" s="131"/>
      <c r="D120" s="131"/>
      <c r="E120" s="131"/>
      <c r="F120" s="131">
        <v>7000</v>
      </c>
      <c r="G120" s="131">
        <v>8000</v>
      </c>
      <c r="H120" s="131"/>
      <c r="I120" s="131">
        <v>10000</v>
      </c>
      <c r="J120" s="131"/>
      <c r="K120" s="131"/>
      <c r="L120" s="131"/>
      <c r="M120" s="131"/>
    </row>
    <row r="121" spans="1:13" ht="12.75">
      <c r="A121" s="97"/>
      <c r="B121" s="9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1:13" ht="25.5">
      <c r="A122" s="136">
        <v>5</v>
      </c>
      <c r="B122" s="95" t="s">
        <v>98</v>
      </c>
      <c r="C122" s="130">
        <f aca="true" t="shared" si="26" ref="C122:M122">SUM(C123)</f>
        <v>0</v>
      </c>
      <c r="D122" s="130">
        <f t="shared" si="26"/>
        <v>0</v>
      </c>
      <c r="E122" s="130">
        <f t="shared" si="26"/>
        <v>0</v>
      </c>
      <c r="F122" s="130">
        <f t="shared" si="26"/>
        <v>0</v>
      </c>
      <c r="G122" s="130">
        <f t="shared" si="26"/>
        <v>0</v>
      </c>
      <c r="H122" s="130">
        <f t="shared" si="26"/>
        <v>0</v>
      </c>
      <c r="I122" s="130">
        <f t="shared" si="26"/>
        <v>0</v>
      </c>
      <c r="J122" s="130">
        <f t="shared" si="26"/>
        <v>0</v>
      </c>
      <c r="K122" s="130">
        <f t="shared" si="26"/>
        <v>0</v>
      </c>
      <c r="L122" s="130">
        <f t="shared" si="26"/>
        <v>0</v>
      </c>
      <c r="M122" s="130">
        <f t="shared" si="26"/>
        <v>0</v>
      </c>
    </row>
    <row r="123" spans="1:13" ht="25.5">
      <c r="A123" s="97">
        <v>54</v>
      </c>
      <c r="B123" s="95" t="s">
        <v>99</v>
      </c>
      <c r="C123" s="130">
        <f aca="true" t="shared" si="27" ref="C123:M123">SUM(C125)</f>
        <v>0</v>
      </c>
      <c r="D123" s="130">
        <f t="shared" si="27"/>
        <v>0</v>
      </c>
      <c r="E123" s="130">
        <f t="shared" si="27"/>
        <v>0</v>
      </c>
      <c r="F123" s="130">
        <f t="shared" si="27"/>
        <v>0</v>
      </c>
      <c r="G123" s="130">
        <f t="shared" si="27"/>
        <v>0</v>
      </c>
      <c r="H123" s="130">
        <f t="shared" si="27"/>
        <v>0</v>
      </c>
      <c r="I123" s="130">
        <f t="shared" si="27"/>
        <v>0</v>
      </c>
      <c r="J123" s="130">
        <f t="shared" si="27"/>
        <v>0</v>
      </c>
      <c r="K123" s="130">
        <f t="shared" si="27"/>
        <v>0</v>
      </c>
      <c r="L123" s="130">
        <f t="shared" si="27"/>
        <v>0</v>
      </c>
      <c r="M123" s="130">
        <f t="shared" si="27"/>
        <v>0</v>
      </c>
    </row>
    <row r="124" spans="1:13" ht="12.75">
      <c r="A124" s="146"/>
      <c r="B124" s="147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1:13" ht="12.75">
      <c r="A125" s="118"/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14.75">
      <c r="A126" s="4" t="s">
        <v>10</v>
      </c>
      <c r="B126" s="83" t="s">
        <v>11</v>
      </c>
      <c r="C126" s="4" t="s">
        <v>119</v>
      </c>
      <c r="D126" s="4" t="s">
        <v>50</v>
      </c>
      <c r="E126" s="4" t="s">
        <v>51</v>
      </c>
      <c r="F126" s="4" t="s">
        <v>52</v>
      </c>
      <c r="G126" s="4" t="s">
        <v>53</v>
      </c>
      <c r="H126" s="4" t="s">
        <v>54</v>
      </c>
      <c r="I126" s="4" t="s">
        <v>55</v>
      </c>
      <c r="J126" s="4" t="s">
        <v>56</v>
      </c>
      <c r="K126" s="4" t="s">
        <v>57</v>
      </c>
      <c r="L126" s="4" t="s">
        <v>58</v>
      </c>
      <c r="M126" s="4" t="s">
        <v>59</v>
      </c>
    </row>
    <row r="127" spans="1:13" ht="12.75">
      <c r="A127" s="85"/>
      <c r="B127" s="8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2.75">
      <c r="A128" s="88"/>
      <c r="B128" s="89" t="s">
        <v>25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2.75">
      <c r="A129" s="91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94" t="s">
        <v>41</v>
      </c>
      <c r="B130" s="95" t="s">
        <v>45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2.75">
      <c r="A131" s="94" t="s">
        <v>39</v>
      </c>
      <c r="B131" s="95" t="s">
        <v>46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97">
        <v>3</v>
      </c>
      <c r="B132" s="95" t="s">
        <v>43</v>
      </c>
      <c r="C132" s="132">
        <f>SUM(D132:M132)</f>
        <v>3738300</v>
      </c>
      <c r="D132" s="132">
        <f aca="true" t="shared" si="28" ref="D132:M132">SUM(D133:D135)</f>
        <v>9600</v>
      </c>
      <c r="E132" s="132">
        <f t="shared" si="28"/>
        <v>4300</v>
      </c>
      <c r="F132" s="132">
        <f t="shared" si="28"/>
        <v>131000</v>
      </c>
      <c r="G132" s="132">
        <f t="shared" si="28"/>
        <v>290400</v>
      </c>
      <c r="H132" s="132">
        <f t="shared" si="28"/>
        <v>13000</v>
      </c>
      <c r="I132" s="132">
        <f t="shared" si="28"/>
        <v>3290000</v>
      </c>
      <c r="J132" s="132">
        <f t="shared" si="28"/>
        <v>0</v>
      </c>
      <c r="K132" s="132">
        <f t="shared" si="28"/>
        <v>0</v>
      </c>
      <c r="L132" s="132">
        <f t="shared" si="28"/>
        <v>0</v>
      </c>
      <c r="M132" s="132">
        <f t="shared" si="28"/>
        <v>0</v>
      </c>
    </row>
    <row r="133" spans="1:13" ht="12.75">
      <c r="A133" s="97">
        <v>31</v>
      </c>
      <c r="B133" s="95" t="s">
        <v>12</v>
      </c>
      <c r="C133" s="131"/>
      <c r="D133" s="131">
        <v>9600</v>
      </c>
      <c r="E133" s="131"/>
      <c r="F133" s="131"/>
      <c r="G133" s="131"/>
      <c r="H133" s="131"/>
      <c r="I133" s="131">
        <v>3125000</v>
      </c>
      <c r="J133" s="131"/>
      <c r="K133" s="131"/>
      <c r="L133" s="131"/>
      <c r="M133" s="131"/>
    </row>
    <row r="134" spans="1:13" ht="12.75">
      <c r="A134" s="97">
        <v>32</v>
      </c>
      <c r="B134" s="95" t="s">
        <v>16</v>
      </c>
      <c r="C134" s="131"/>
      <c r="D134" s="131"/>
      <c r="E134" s="131">
        <v>4300</v>
      </c>
      <c r="F134" s="131">
        <v>131000</v>
      </c>
      <c r="G134" s="131">
        <f>298000-9600</f>
        <v>288400</v>
      </c>
      <c r="H134" s="131">
        <v>13000</v>
      </c>
      <c r="I134" s="131">
        <v>165000</v>
      </c>
      <c r="J134" s="131"/>
      <c r="K134" s="131"/>
      <c r="L134" s="131"/>
      <c r="M134" s="131"/>
    </row>
    <row r="135" spans="1:13" ht="12.75">
      <c r="A135" s="97">
        <v>34</v>
      </c>
      <c r="B135" s="95" t="s">
        <v>20</v>
      </c>
      <c r="C135" s="131"/>
      <c r="D135" s="131"/>
      <c r="E135" s="131"/>
      <c r="F135" s="131"/>
      <c r="G135" s="131">
        <v>2000</v>
      </c>
      <c r="H135" s="131"/>
      <c r="I135" s="131"/>
      <c r="J135" s="131"/>
      <c r="K135" s="131"/>
      <c r="L135" s="131"/>
      <c r="M135" s="131"/>
    </row>
    <row r="136" spans="1:13" ht="12.75">
      <c r="A136" s="91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2.75">
      <c r="A137" s="94" t="s">
        <v>40</v>
      </c>
      <c r="B137" s="95" t="s">
        <v>47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2.75">
      <c r="A138" s="97">
        <v>3</v>
      </c>
      <c r="B138" s="95" t="s">
        <v>43</v>
      </c>
      <c r="C138" s="132">
        <f>SUM(C139)</f>
        <v>0</v>
      </c>
      <c r="D138" s="132">
        <f aca="true" t="shared" si="29" ref="D138:M138">SUM(D139)</f>
        <v>0</v>
      </c>
      <c r="E138" s="132">
        <f t="shared" si="29"/>
        <v>0</v>
      </c>
      <c r="F138" s="132">
        <f t="shared" si="29"/>
        <v>0</v>
      </c>
      <c r="G138" s="132">
        <f t="shared" si="29"/>
        <v>0</v>
      </c>
      <c r="H138" s="132">
        <f t="shared" si="29"/>
        <v>0</v>
      </c>
      <c r="I138" s="132">
        <f t="shared" si="29"/>
        <v>0</v>
      </c>
      <c r="J138" s="132">
        <f t="shared" si="29"/>
        <v>0</v>
      </c>
      <c r="K138" s="132">
        <f t="shared" si="29"/>
        <v>0</v>
      </c>
      <c r="L138" s="132">
        <f t="shared" si="29"/>
        <v>0</v>
      </c>
      <c r="M138" s="132">
        <f t="shared" si="29"/>
        <v>0</v>
      </c>
    </row>
    <row r="139" spans="1:13" ht="12.75">
      <c r="A139" s="97">
        <v>32</v>
      </c>
      <c r="B139" s="95" t="s">
        <v>16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25.5">
      <c r="A140" s="97">
        <v>4</v>
      </c>
      <c r="B140" s="95" t="s">
        <v>22</v>
      </c>
      <c r="C140" s="132">
        <f>SUM(D140:M140)</f>
        <v>25000</v>
      </c>
      <c r="D140" s="132">
        <f aca="true" t="shared" si="30" ref="D140:M140">SUM(D141)</f>
        <v>0</v>
      </c>
      <c r="E140" s="132">
        <f t="shared" si="30"/>
        <v>0</v>
      </c>
      <c r="F140" s="132">
        <f t="shared" si="30"/>
        <v>7000</v>
      </c>
      <c r="G140" s="132">
        <f t="shared" si="30"/>
        <v>8000</v>
      </c>
      <c r="H140" s="132">
        <f t="shared" si="30"/>
        <v>0</v>
      </c>
      <c r="I140" s="132">
        <f t="shared" si="30"/>
        <v>10000</v>
      </c>
      <c r="J140" s="132">
        <f t="shared" si="30"/>
        <v>0</v>
      </c>
      <c r="K140" s="132">
        <f t="shared" si="30"/>
        <v>0</v>
      </c>
      <c r="L140" s="132">
        <f t="shared" si="30"/>
        <v>0</v>
      </c>
      <c r="M140" s="132">
        <f t="shared" si="30"/>
        <v>0</v>
      </c>
    </row>
    <row r="141" spans="1:13" ht="38.25">
      <c r="A141" s="97">
        <v>42</v>
      </c>
      <c r="B141" s="95" t="s">
        <v>23</v>
      </c>
      <c r="C141" s="131"/>
      <c r="D141" s="131"/>
      <c r="E141" s="131"/>
      <c r="F141" s="131">
        <v>7000</v>
      </c>
      <c r="G141" s="131">
        <v>8000</v>
      </c>
      <c r="H141" s="131"/>
      <c r="I141" s="131">
        <v>10000</v>
      </c>
      <c r="J141" s="131"/>
      <c r="K141" s="131"/>
      <c r="L141" s="131"/>
      <c r="M141" s="131"/>
    </row>
    <row r="142" spans="1:13" ht="12.75">
      <c r="A142" s="97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ht="25.5">
      <c r="A143" s="136">
        <v>5</v>
      </c>
      <c r="B143" s="95" t="s">
        <v>98</v>
      </c>
      <c r="C143" s="130">
        <f aca="true" t="shared" si="31" ref="C143:M144">SUM(C144)</f>
        <v>0</v>
      </c>
      <c r="D143" s="130">
        <f t="shared" si="31"/>
        <v>0</v>
      </c>
      <c r="E143" s="130">
        <f t="shared" si="31"/>
        <v>0</v>
      </c>
      <c r="F143" s="130">
        <f t="shared" si="31"/>
        <v>0</v>
      </c>
      <c r="G143" s="130">
        <f t="shared" si="31"/>
        <v>0</v>
      </c>
      <c r="H143" s="130">
        <f t="shared" si="31"/>
        <v>0</v>
      </c>
      <c r="I143" s="130">
        <f t="shared" si="31"/>
        <v>0</v>
      </c>
      <c r="J143" s="130">
        <f t="shared" si="31"/>
        <v>0</v>
      </c>
      <c r="K143" s="130">
        <f t="shared" si="31"/>
        <v>0</v>
      </c>
      <c r="L143" s="130">
        <f t="shared" si="31"/>
        <v>0</v>
      </c>
      <c r="M143" s="130">
        <f t="shared" si="31"/>
        <v>0</v>
      </c>
    </row>
    <row r="144" spans="1:13" ht="25.5">
      <c r="A144" s="97">
        <v>54</v>
      </c>
      <c r="B144" s="95" t="s">
        <v>99</v>
      </c>
      <c r="C144" s="130">
        <f t="shared" si="31"/>
        <v>0</v>
      </c>
      <c r="D144" s="130">
        <f t="shared" si="31"/>
        <v>0</v>
      </c>
      <c r="E144" s="130">
        <f t="shared" si="31"/>
        <v>0</v>
      </c>
      <c r="F144" s="130">
        <f t="shared" si="31"/>
        <v>0</v>
      </c>
      <c r="G144" s="130">
        <f t="shared" si="31"/>
        <v>0</v>
      </c>
      <c r="H144" s="130">
        <f t="shared" si="31"/>
        <v>0</v>
      </c>
      <c r="I144" s="130">
        <f t="shared" si="31"/>
        <v>0</v>
      </c>
      <c r="J144" s="130">
        <f t="shared" si="31"/>
        <v>0</v>
      </c>
      <c r="K144" s="130">
        <f t="shared" si="31"/>
        <v>0</v>
      </c>
      <c r="L144" s="130">
        <f t="shared" si="31"/>
        <v>0</v>
      </c>
      <c r="M144" s="130">
        <f t="shared" si="31"/>
        <v>0</v>
      </c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</sheetData>
  <sheetProtection/>
  <mergeCells count="1">
    <mergeCell ref="A1:M1"/>
  </mergeCells>
  <printOptions horizontalCentered="1"/>
  <pageMargins left="0.25" right="0.25" top="0.75" bottom="0.75" header="0.3" footer="0.3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Vratišinec - tajnica</cp:lastModifiedBy>
  <cp:lastPrinted>2021-01-05T10:40:05Z</cp:lastPrinted>
  <dcterms:created xsi:type="dcterms:W3CDTF">2013-09-11T11:00:21Z</dcterms:created>
  <dcterms:modified xsi:type="dcterms:W3CDTF">2021-01-05T10:42:27Z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